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5" windowWidth="15480" windowHeight="11640" activeTab="1"/>
  </bookViews>
  <sheets>
    <sheet name="Nomenclature" sheetId="1" r:id="rId1"/>
    <sheet name="Example 10-1" sheetId="2" r:id="rId2"/>
    <sheet name="Example 10-2 Part 1" sheetId="7" r:id="rId3"/>
    <sheet name="Example 10-2 Part 2" sheetId="8" r:id="rId4"/>
    <sheet name="Limits" sheetId="6" r:id="rId5"/>
  </sheets>
  <calcPr calcId="145621"/>
</workbook>
</file>

<file path=xl/calcChain.xml><?xml version="1.0" encoding="utf-8"?>
<calcChain xmlns="http://schemas.openxmlformats.org/spreadsheetml/2006/main">
  <c r="K25" i="2" l="1"/>
  <c r="N138" i="8" l="1"/>
  <c r="N116" i="8"/>
  <c r="N104" i="8"/>
  <c r="N118" i="8" s="1"/>
  <c r="N120" i="8" s="1"/>
  <c r="N135" i="7" l="1"/>
  <c r="K51" i="8" s="1"/>
  <c r="L96" i="7"/>
  <c r="L95" i="7"/>
  <c r="L97" i="7" s="1"/>
  <c r="K95" i="7"/>
  <c r="N90" i="7"/>
  <c r="K42" i="8" s="1"/>
  <c r="N107" i="8" s="1"/>
  <c r="N141" i="8" s="1"/>
  <c r="N142" i="8" s="1"/>
  <c r="F116" i="8"/>
  <c r="F104" i="8"/>
  <c r="F118" i="8" s="1"/>
  <c r="F120" i="8" s="1"/>
  <c r="F138" i="8"/>
  <c r="F135" i="7"/>
  <c r="C51" i="8" s="1"/>
  <c r="D96" i="7"/>
  <c r="D95" i="7"/>
  <c r="C95" i="7"/>
  <c r="F90" i="7"/>
  <c r="F92" i="7" s="1"/>
  <c r="C96" i="7" s="1"/>
  <c r="N92" i="7" l="1"/>
  <c r="K96" i="7" s="1"/>
  <c r="K97" i="7"/>
  <c r="C42" i="8"/>
  <c r="F107" i="8" s="1"/>
  <c r="F141" i="8" s="1"/>
  <c r="F142" i="8" s="1"/>
  <c r="K43" i="8"/>
  <c r="N130" i="8" s="1"/>
  <c r="D97" i="7"/>
  <c r="C43" i="8"/>
  <c r="F130" i="8" s="1"/>
  <c r="N99" i="7"/>
  <c r="N100" i="7"/>
  <c r="C97" i="7"/>
  <c r="N102" i="7" l="1"/>
  <c r="F100" i="7"/>
  <c r="F99" i="7"/>
  <c r="F102" i="7" s="1"/>
  <c r="F107" i="7" l="1"/>
  <c r="F110" i="7" s="1"/>
  <c r="C45" i="8" s="1"/>
  <c r="C44" i="8"/>
  <c r="N107" i="7"/>
  <c r="N110" i="7" s="1"/>
  <c r="K45" i="8" s="1"/>
  <c r="K44" i="8"/>
  <c r="F119" i="7" l="1"/>
  <c r="F113" i="7"/>
  <c r="N113" i="7"/>
  <c r="N119" i="7"/>
  <c r="K36" i="2"/>
  <c r="K28" i="2"/>
  <c r="K29" i="2" s="1"/>
  <c r="K30" i="2" s="1"/>
  <c r="K21" i="2"/>
  <c r="K22" i="2" s="1"/>
  <c r="C36" i="2"/>
  <c r="C28" i="2"/>
  <c r="C21" i="2"/>
  <c r="C22" i="2" s="1"/>
  <c r="F122" i="7" l="1"/>
  <c r="C48" i="8"/>
  <c r="N122" i="7"/>
  <c r="K48" i="8"/>
  <c r="N116" i="7"/>
  <c r="K47" i="8" s="1"/>
  <c r="N156" i="8" s="1"/>
  <c r="N158" i="8" s="1"/>
  <c r="J161" i="8" s="1"/>
  <c r="K46" i="8"/>
  <c r="F116" i="7"/>
  <c r="C47" i="8" s="1"/>
  <c r="F156" i="8" s="1"/>
  <c r="F158" i="8" s="1"/>
  <c r="B161" i="8" s="1"/>
  <c r="C46" i="8"/>
  <c r="K31" i="2"/>
  <c r="K23" i="2"/>
  <c r="C23" i="2"/>
  <c r="C29" i="2"/>
  <c r="C30" i="2" s="1"/>
  <c r="F125" i="7" l="1"/>
  <c r="C50" i="8" s="1"/>
  <c r="C49" i="8"/>
  <c r="N124" i="8"/>
  <c r="N127" i="8" s="1"/>
  <c r="N110" i="8"/>
  <c r="N125" i="7"/>
  <c r="K50" i="8" s="1"/>
  <c r="K49" i="8"/>
  <c r="F124" i="8"/>
  <c r="F127" i="8" s="1"/>
  <c r="F110" i="8"/>
  <c r="K24" i="2"/>
  <c r="K32" i="2"/>
  <c r="C31" i="2"/>
  <c r="C24" i="2"/>
  <c r="B162" i="8" l="1"/>
  <c r="F144" i="8"/>
  <c r="F148" i="8" s="1"/>
  <c r="F152" i="8" s="1"/>
  <c r="F153" i="8" s="1"/>
  <c r="B163" i="8" s="1"/>
  <c r="J162" i="8"/>
  <c r="N144" i="8"/>
  <c r="N148" i="8" s="1"/>
  <c r="N152" i="8" s="1"/>
  <c r="N153" i="8" s="1"/>
  <c r="J163" i="8" s="1"/>
  <c r="C25" i="2"/>
  <c r="C32" i="2"/>
  <c r="K26" i="2" l="1"/>
  <c r="C26" i="2"/>
</calcChain>
</file>

<file path=xl/sharedStrings.xml><?xml version="1.0" encoding="utf-8"?>
<sst xmlns="http://schemas.openxmlformats.org/spreadsheetml/2006/main" count="1516" uniqueCount="454">
  <si>
    <t>Nomenclature</t>
  </si>
  <si>
    <t>A</t>
  </si>
  <si>
    <t>=</t>
  </si>
  <si>
    <t>T</t>
  </si>
  <si>
    <t>a</t>
  </si>
  <si>
    <r>
      <t>C</t>
    </r>
    <r>
      <rPr>
        <vertAlign val="subscript"/>
        <sz val="10"/>
        <rFont val="Times New Roman"/>
        <family val="1"/>
      </rPr>
      <t>p</t>
    </r>
  </si>
  <si>
    <t>D</t>
  </si>
  <si>
    <t>g</t>
  </si>
  <si>
    <t>Subscripts</t>
  </si>
  <si>
    <t>k</t>
  </si>
  <si>
    <t>L</t>
  </si>
  <si>
    <t>f</t>
  </si>
  <si>
    <r>
      <rPr>
        <sz val="10"/>
        <rFont val="Calibri"/>
        <family val="2"/>
      </rPr>
      <t>Δ</t>
    </r>
    <r>
      <rPr>
        <sz val="10"/>
        <rFont val="Times New Roman"/>
        <family val="1"/>
      </rPr>
      <t>P</t>
    </r>
  </si>
  <si>
    <t>P</t>
  </si>
  <si>
    <t>s</t>
  </si>
  <si>
    <t>Q</t>
  </si>
  <si>
    <t>x</t>
  </si>
  <si>
    <t>S</t>
  </si>
  <si>
    <t>FIG. 10-1</t>
  </si>
  <si>
    <t>ACFM</t>
  </si>
  <si>
    <t>APF</t>
  </si>
  <si>
    <t>APSF</t>
  </si>
  <si>
    <t>AR</t>
  </si>
  <si>
    <t>B</t>
  </si>
  <si>
    <t>CMTD</t>
  </si>
  <si>
    <t>dB(A)</t>
  </si>
  <si>
    <t>F</t>
  </si>
  <si>
    <t>FAPF</t>
  </si>
  <si>
    <t>FPM</t>
  </si>
  <si>
    <t>G</t>
  </si>
  <si>
    <t>HP</t>
  </si>
  <si>
    <t>J</t>
  </si>
  <si>
    <t>LMTD</t>
  </si>
  <si>
    <r>
      <t>A</t>
    </r>
    <r>
      <rPr>
        <vertAlign val="subscript"/>
        <sz val="10"/>
        <rFont val="Times New Roman"/>
        <family val="1"/>
      </rPr>
      <t>i</t>
    </r>
  </si>
  <si>
    <r>
      <t>A</t>
    </r>
    <r>
      <rPr>
        <vertAlign val="subscript"/>
        <sz val="10"/>
        <rFont val="Times New Roman"/>
        <family val="1"/>
      </rPr>
      <t>b</t>
    </r>
  </si>
  <si>
    <r>
      <t>A</t>
    </r>
    <r>
      <rPr>
        <vertAlign val="subscript"/>
        <sz val="10"/>
        <rFont val="Times New Roman"/>
        <family val="1"/>
      </rPr>
      <t>x</t>
    </r>
  </si>
  <si>
    <r>
      <t>A</t>
    </r>
    <r>
      <rPr>
        <vertAlign val="subscript"/>
        <sz val="10"/>
        <rFont val="Times New Roman"/>
        <family val="1"/>
      </rPr>
      <t>t</t>
    </r>
  </si>
  <si>
    <r>
      <t>D</t>
    </r>
    <r>
      <rPr>
        <vertAlign val="subscript"/>
        <sz val="10"/>
        <rFont val="Times New Roman"/>
        <family val="1"/>
      </rPr>
      <t>i</t>
    </r>
  </si>
  <si>
    <r>
      <t>D</t>
    </r>
    <r>
      <rPr>
        <vertAlign val="subscript"/>
        <sz val="10"/>
        <rFont val="Times New Roman"/>
        <family val="1"/>
      </rPr>
      <t>o</t>
    </r>
  </si>
  <si>
    <r>
      <t>D</t>
    </r>
    <r>
      <rPr>
        <vertAlign val="subscript"/>
        <sz val="10"/>
        <rFont val="Times New Roman"/>
        <family val="1"/>
      </rPr>
      <t>R</t>
    </r>
  </si>
  <si>
    <r>
      <t>F</t>
    </r>
    <r>
      <rPr>
        <vertAlign val="subscript"/>
        <sz val="10"/>
        <rFont val="Times New Roman"/>
        <family val="1"/>
      </rPr>
      <t>a</t>
    </r>
  </si>
  <si>
    <r>
      <t>F</t>
    </r>
    <r>
      <rPr>
        <vertAlign val="subscript"/>
        <sz val="10"/>
        <rFont val="Times New Roman"/>
        <family val="1"/>
      </rPr>
      <t>p</t>
    </r>
  </si>
  <si>
    <r>
      <t>G</t>
    </r>
    <r>
      <rPr>
        <vertAlign val="subscript"/>
        <sz val="10"/>
        <rFont val="Times New Roman"/>
        <family val="1"/>
      </rPr>
      <t>a</t>
    </r>
  </si>
  <si>
    <r>
      <t>G</t>
    </r>
    <r>
      <rPr>
        <vertAlign val="subscript"/>
        <sz val="10"/>
        <rFont val="Times New Roman"/>
        <family val="1"/>
      </rPr>
      <t>t</t>
    </r>
  </si>
  <si>
    <r>
      <t>h</t>
    </r>
    <r>
      <rPr>
        <vertAlign val="subscript"/>
        <sz val="10"/>
        <rFont val="Times New Roman"/>
        <family val="1"/>
      </rPr>
      <t>a</t>
    </r>
  </si>
  <si>
    <r>
      <t>h</t>
    </r>
    <r>
      <rPr>
        <vertAlign val="subscript"/>
        <sz val="10"/>
        <rFont val="Times New Roman"/>
        <family val="1"/>
      </rPr>
      <t>s</t>
    </r>
  </si>
  <si>
    <r>
      <t>h</t>
    </r>
    <r>
      <rPr>
        <vertAlign val="subscript"/>
        <sz val="10"/>
        <rFont val="Times New Roman"/>
        <family val="1"/>
      </rPr>
      <t>t</t>
    </r>
  </si>
  <si>
    <t>area of heat transfer surface, sq ft</t>
  </si>
  <si>
    <t>inside surface of tube, sq ft</t>
  </si>
  <si>
    <t>outside bare tube surface, sq ft</t>
  </si>
  <si>
    <t>outside extended surface of tube, sq ft</t>
  </si>
  <si>
    <t>actual cubic feet per minute</t>
  </si>
  <si>
    <t>total external area/ft of fintube, sq ft/ft</t>
  </si>
  <si>
    <t>external area of fintube, sq ft/sq ft of bundle face area</t>
  </si>
  <si>
    <t>area ratio of fintube compared to the exterior area of 1 in. OD bare tube</t>
  </si>
  <si>
    <t>correction factor, psi (see Fig 10-14)</t>
  </si>
  <si>
    <r>
      <t xml:space="preserve">corrected mean temperature difference, </t>
    </r>
    <r>
      <rPr>
        <sz val="10"/>
        <rFont val="Calibri"/>
        <family val="2"/>
      </rPr>
      <t>°</t>
    </r>
    <r>
      <rPr>
        <sz val="10"/>
        <rFont val="Times New Roman"/>
        <family val="1"/>
      </rPr>
      <t>F</t>
    </r>
  </si>
  <si>
    <t>overall weighted level of sound at a point distant from noise source based on "A" weighting system</t>
  </si>
  <si>
    <t>fan diameter, ft</t>
  </si>
  <si>
    <t>inside tube diameter, in.</t>
  </si>
  <si>
    <r>
      <t xml:space="preserve">density ratio, the ratio of actual air density to the density of dry air at 70 </t>
    </r>
    <r>
      <rPr>
        <sz val="10"/>
        <rFont val="Calibri"/>
        <family val="2"/>
      </rPr>
      <t>°</t>
    </r>
    <r>
      <rPr>
        <sz val="10"/>
        <rFont val="Times New Roman"/>
        <family val="1"/>
      </rPr>
      <t>F and 14.7 psia, 0.0749 lb/cu ft (see Fig 10-16)</t>
    </r>
  </si>
  <si>
    <t>friction factor (see Fig 10-15)</t>
  </si>
  <si>
    <t>correction factor (see Fig 10-8)</t>
  </si>
  <si>
    <t>total face area of bundles, sq ft</t>
  </si>
  <si>
    <t>air pressure drop factor, in. of water per row of tubes</t>
  </si>
  <si>
    <r>
      <t>fan area per fan, ft</t>
    </r>
    <r>
      <rPr>
        <vertAlign val="superscript"/>
        <sz val="10"/>
        <rFont val="Times New Roman"/>
        <family val="1"/>
      </rPr>
      <t>2</t>
    </r>
    <r>
      <rPr>
        <sz val="10"/>
        <rFont val="Times New Roman"/>
        <family val="1"/>
      </rPr>
      <t>/fan</t>
    </r>
  </si>
  <si>
    <t>fan tip speed, feet per minute</t>
  </si>
  <si>
    <r>
      <t>local acceleration due to gravity, ft/s</t>
    </r>
    <r>
      <rPr>
        <vertAlign val="superscript"/>
        <sz val="10"/>
        <rFont val="Times New Roman"/>
        <family val="1"/>
      </rPr>
      <t>2</t>
    </r>
  </si>
  <si>
    <t>mass velocity, lb/(sq ft • s)</t>
  </si>
  <si>
    <t>air face mass velocity, lb/(hr • sq ft) of face area</t>
  </si>
  <si>
    <t>tubeside mass velocity, lb/(sq ft • s)</t>
  </si>
  <si>
    <r>
      <t xml:space="preserve">shell side film coefficient based on outside tube area, Btu/(h • sq ft • </t>
    </r>
    <r>
      <rPr>
        <sz val="10"/>
        <rFont val="Calibri"/>
        <family val="2"/>
      </rPr>
      <t>°</t>
    </r>
    <r>
      <rPr>
        <sz val="10"/>
        <rFont val="Times New Roman"/>
        <family val="1"/>
      </rPr>
      <t>F)</t>
    </r>
  </si>
  <si>
    <r>
      <t xml:space="preserve">tube side film coefficient based on inside tube area, Btu/(h • sq ft • </t>
    </r>
    <r>
      <rPr>
        <sz val="10"/>
        <rFont val="Calibri"/>
        <family val="2"/>
      </rPr>
      <t>°</t>
    </r>
    <r>
      <rPr>
        <sz val="10"/>
        <rFont val="Times New Roman"/>
        <family val="1"/>
      </rPr>
      <t>F)</t>
    </r>
  </si>
  <si>
    <t>fan horsepower</t>
  </si>
  <si>
    <t>J factor (see Fig 10-13)</t>
  </si>
  <si>
    <r>
      <t xml:space="preserve">thermal conductivity, Btu/[(hr • sq ft • </t>
    </r>
    <r>
      <rPr>
        <sz val="10"/>
        <rFont val="Calibri"/>
        <family val="2"/>
      </rPr>
      <t>°</t>
    </r>
    <r>
      <rPr>
        <sz val="10"/>
        <rFont val="Times New Roman"/>
        <family val="1"/>
      </rPr>
      <t>F)/ft]</t>
    </r>
  </si>
  <si>
    <t>length of tube, ft</t>
  </si>
  <si>
    <t>N</t>
  </si>
  <si>
    <t>PF</t>
  </si>
  <si>
    <t>PWL</t>
  </si>
  <si>
    <t>PWLN</t>
  </si>
  <si>
    <t>R</t>
  </si>
  <si>
    <t>RPM</t>
  </si>
  <si>
    <t>SPL</t>
  </si>
  <si>
    <t>t</t>
  </si>
  <si>
    <t>U</t>
  </si>
  <si>
    <t>W</t>
  </si>
  <si>
    <t>Y</t>
  </si>
  <si>
    <r>
      <rPr>
        <sz val="10"/>
        <rFont val="Calibri"/>
        <family val="2"/>
      </rPr>
      <t>Δ</t>
    </r>
    <r>
      <rPr>
        <sz val="10"/>
        <rFont val="Times New Roman"/>
        <family val="1"/>
      </rPr>
      <t>t</t>
    </r>
  </si>
  <si>
    <t>μ</t>
  </si>
  <si>
    <t>φ</t>
  </si>
  <si>
    <t>b</t>
  </si>
  <si>
    <r>
      <t>N</t>
    </r>
    <r>
      <rPr>
        <vertAlign val="subscript"/>
        <sz val="10"/>
        <rFont val="Times New Roman"/>
        <family val="1"/>
      </rPr>
      <t>f</t>
    </r>
  </si>
  <si>
    <r>
      <t>N</t>
    </r>
    <r>
      <rPr>
        <vertAlign val="subscript"/>
        <sz val="10"/>
        <rFont val="Times New Roman"/>
        <family val="1"/>
      </rPr>
      <t>P</t>
    </r>
  </si>
  <si>
    <r>
      <t>N</t>
    </r>
    <r>
      <rPr>
        <vertAlign val="subscript"/>
        <sz val="10"/>
        <rFont val="Times New Roman"/>
        <family val="1"/>
      </rPr>
      <t>R</t>
    </r>
  </si>
  <si>
    <r>
      <t>N</t>
    </r>
    <r>
      <rPr>
        <vertAlign val="subscript"/>
        <sz val="10"/>
        <rFont val="Times New Roman"/>
        <family val="1"/>
      </rPr>
      <t>t</t>
    </r>
  </si>
  <si>
    <r>
      <rPr>
        <sz val="10"/>
        <rFont val="Calibri"/>
        <family val="2"/>
      </rPr>
      <t>ρ</t>
    </r>
    <r>
      <rPr>
        <vertAlign val="subscript"/>
        <sz val="10"/>
        <rFont val="Times New Roman"/>
        <family val="1"/>
      </rPr>
      <t>a</t>
    </r>
  </si>
  <si>
    <r>
      <rPr>
        <sz val="10"/>
        <rFont val="Calibri"/>
        <family val="2"/>
      </rPr>
      <t>ρ</t>
    </r>
    <r>
      <rPr>
        <vertAlign val="subscript"/>
        <sz val="10"/>
        <rFont val="Times New Roman"/>
        <family val="1"/>
      </rPr>
      <t>w</t>
    </r>
  </si>
  <si>
    <r>
      <t>r</t>
    </r>
    <r>
      <rPr>
        <vertAlign val="subscript"/>
        <sz val="10"/>
        <rFont val="Times New Roman"/>
        <family val="1"/>
      </rPr>
      <t>d</t>
    </r>
  </si>
  <si>
    <r>
      <t>r</t>
    </r>
    <r>
      <rPr>
        <vertAlign val="subscript"/>
        <sz val="10"/>
        <rFont val="Times New Roman"/>
        <family val="1"/>
      </rPr>
      <t>f</t>
    </r>
  </si>
  <si>
    <r>
      <t>r</t>
    </r>
    <r>
      <rPr>
        <vertAlign val="subscript"/>
        <sz val="10"/>
        <rFont val="Times New Roman"/>
        <family val="1"/>
      </rPr>
      <t>mb</t>
    </r>
  </si>
  <si>
    <r>
      <t>r</t>
    </r>
    <r>
      <rPr>
        <vertAlign val="subscript"/>
        <sz val="10"/>
        <rFont val="Times New Roman"/>
        <family val="1"/>
      </rPr>
      <t>mx</t>
    </r>
  </si>
  <si>
    <r>
      <rPr>
        <sz val="10"/>
        <rFont val="Calibri"/>
        <family val="2"/>
      </rPr>
      <t>μ</t>
    </r>
    <r>
      <rPr>
        <vertAlign val="subscript"/>
        <sz val="10"/>
        <rFont val="Times New Roman"/>
        <family val="1"/>
      </rPr>
      <t>w</t>
    </r>
  </si>
  <si>
    <t>number of rows of tubes in direction of flow</t>
  </si>
  <si>
    <t>number of fans</t>
  </si>
  <si>
    <t>number of tube passes</t>
  </si>
  <si>
    <t>number of tubes</t>
  </si>
  <si>
    <t>pressure drop, psi</t>
  </si>
  <si>
    <t>fan total pressure, inches of water</t>
  </si>
  <si>
    <t>density of air, lb/cu ft</t>
  </si>
  <si>
    <t>temperature ratio (see Fig 10-8)</t>
  </si>
  <si>
    <t>sound pressure level</t>
  </si>
  <si>
    <t>heat transferred, Btu/h</t>
  </si>
  <si>
    <r>
      <t>fouling resistance (fouling factor), (hr • ft</t>
    </r>
    <r>
      <rPr>
        <vertAlign val="superscript"/>
        <sz val="10"/>
        <rFont val="Times New Roman"/>
        <family val="1"/>
      </rPr>
      <t>2</t>
    </r>
    <r>
      <rPr>
        <sz val="10"/>
        <rFont val="Times New Roman"/>
        <family val="1"/>
      </rPr>
      <t xml:space="preserve"> • </t>
    </r>
    <r>
      <rPr>
        <sz val="10"/>
        <rFont val="Calibri"/>
        <family val="2"/>
      </rPr>
      <t>°</t>
    </r>
    <r>
      <rPr>
        <sz val="10"/>
        <rFont val="Times New Roman"/>
        <family val="1"/>
      </rPr>
      <t>F/Btu)</t>
    </r>
  </si>
  <si>
    <t>fluid film resistance (reciprocal of film coefficient)</t>
  </si>
  <si>
    <t>metal resistance referred to outside bare surface</t>
  </si>
  <si>
    <t>metal resistance referred to outside extended surface</t>
  </si>
  <si>
    <t>fan speed, rotations per minute</t>
  </si>
  <si>
    <t>specific gravity (water = 1.0)</t>
  </si>
  <si>
    <r>
      <t xml:space="preserve">temperature air side, </t>
    </r>
    <r>
      <rPr>
        <sz val="10"/>
        <rFont val="Calibri"/>
        <family val="2"/>
      </rPr>
      <t>°</t>
    </r>
    <r>
      <rPr>
        <sz val="10"/>
        <rFont val="Times New Roman"/>
        <family val="1"/>
      </rPr>
      <t>F</t>
    </r>
  </si>
  <si>
    <r>
      <t>overall heat transfer coefficient, Btu/(h • ft</t>
    </r>
    <r>
      <rPr>
        <vertAlign val="superscript"/>
        <sz val="10"/>
        <rFont val="Times New Roman"/>
        <family val="1"/>
      </rPr>
      <t>2</t>
    </r>
    <r>
      <rPr>
        <sz val="10"/>
        <rFont val="Times New Roman"/>
        <family val="1"/>
      </rPr>
      <t xml:space="preserve"> • </t>
    </r>
    <r>
      <rPr>
        <sz val="10"/>
        <rFont val="Calibri"/>
        <family val="2"/>
      </rPr>
      <t>°</t>
    </r>
    <r>
      <rPr>
        <sz val="10"/>
        <rFont val="Times New Roman"/>
        <family val="1"/>
      </rPr>
      <t>F)</t>
    </r>
  </si>
  <si>
    <t>mass flow, lb/hr</t>
  </si>
  <si>
    <r>
      <t xml:space="preserve">temperature change, </t>
    </r>
    <r>
      <rPr>
        <sz val="10"/>
        <rFont val="Calibri"/>
        <family val="2"/>
      </rPr>
      <t>°</t>
    </r>
    <r>
      <rPr>
        <sz val="10"/>
        <rFont val="Times New Roman"/>
        <family val="1"/>
      </rPr>
      <t>F</t>
    </r>
  </si>
  <si>
    <t>viscosity, cp</t>
  </si>
  <si>
    <t>viscosity at average tube wall temperature, cp</t>
  </si>
  <si>
    <t>viscosity gradient correction</t>
  </si>
  <si>
    <t>air side</t>
  </si>
  <si>
    <t>shell side</t>
  </si>
  <si>
    <t>tube side</t>
  </si>
  <si>
    <t>extended tube surface basis</t>
  </si>
  <si>
    <t>inlet</t>
  </si>
  <si>
    <t>outlet</t>
  </si>
  <si>
    <t>ft</t>
  </si>
  <si>
    <t>Basic Assumptions</t>
  </si>
  <si>
    <t>Type</t>
  </si>
  <si>
    <t>Btu/hr</t>
  </si>
  <si>
    <t>lb/hr</t>
  </si>
  <si>
    <t>tube inside cross-sectional area, sq in. (see Fig 9-25)</t>
  </si>
  <si>
    <r>
      <t xml:space="preserve">specific heat at average temperature, Btu/(lb • </t>
    </r>
    <r>
      <rPr>
        <sz val="10"/>
        <rFont val="Calibri"/>
        <family val="2"/>
      </rPr>
      <t>°</t>
    </r>
    <r>
      <rPr>
        <sz val="10"/>
        <rFont val="Times New Roman"/>
        <family val="1"/>
      </rPr>
      <t>F)</t>
    </r>
  </si>
  <si>
    <t>outside, tube diameter, in.</t>
  </si>
  <si>
    <r>
      <t xml:space="preserve">air side film coefficient, Btu/(h • sq ft • </t>
    </r>
    <r>
      <rPr>
        <sz val="10"/>
        <rFont val="Calibri"/>
        <family val="2"/>
      </rPr>
      <t>°</t>
    </r>
    <r>
      <rPr>
        <sz val="10"/>
        <rFont val="Times New Roman"/>
        <family val="1"/>
      </rPr>
      <t>F)</t>
    </r>
  </si>
  <si>
    <r>
      <t xml:space="preserve">log mean temperature difference, </t>
    </r>
    <r>
      <rPr>
        <sz val="10"/>
        <rFont val="Calibri"/>
        <family val="2"/>
      </rPr>
      <t>°</t>
    </r>
    <r>
      <rPr>
        <sz val="10"/>
        <rFont val="Times New Roman"/>
        <family val="1"/>
      </rPr>
      <t>F</t>
    </r>
  </si>
  <si>
    <t>modified Reynolds number, (in • lb)/(sq ft • s • cp)</t>
  </si>
  <si>
    <t>density of water, lb./cu ft</t>
  </si>
  <si>
    <r>
      <t>PWL for N</t>
    </r>
    <r>
      <rPr>
        <vertAlign val="subscript"/>
        <sz val="10"/>
        <rFont val="Times New Roman"/>
        <family val="1"/>
      </rPr>
      <t>f</t>
    </r>
    <r>
      <rPr>
        <sz val="10"/>
        <rFont val="Times New Roman"/>
        <family val="1"/>
      </rPr>
      <t xml:space="preserve"> fans</t>
    </r>
  </si>
  <si>
    <t>distance in feet (see Eq 10-6)</t>
  </si>
  <si>
    <t>correction factor, psi/ft (see Fig 10-14)</t>
  </si>
  <si>
    <t xml:space="preserve">bare tube surface basis </t>
  </si>
  <si>
    <t>Tube pitch</t>
  </si>
  <si>
    <t>°F</t>
  </si>
  <si>
    <r>
      <t xml:space="preserve">temperature tube side, </t>
    </r>
    <r>
      <rPr>
        <sz val="10"/>
        <rFont val="Calibri"/>
        <family val="2"/>
      </rPr>
      <t>°</t>
    </r>
    <r>
      <rPr>
        <sz val="10"/>
        <rFont val="Times New Roman"/>
        <family val="1"/>
      </rPr>
      <t>F</t>
    </r>
  </si>
  <si>
    <t>LIMITS</t>
  </si>
  <si>
    <t>Limit air out temp to 200 degF.  Prevent damaging fan blades, bearings, V-belts.</t>
  </si>
  <si>
    <t>Use forced air fan for process fluids above 350 degF. Prevent fan blade and bearing failure.</t>
  </si>
  <si>
    <t>Angle condensing surfaces to allow positive drainage.</t>
  </si>
  <si>
    <t>Fan size ranges from 3 to 28 ft. diameter.</t>
  </si>
  <si>
    <t>Limit fan tip air speed to 12,000 fpm.</t>
  </si>
  <si>
    <t>Use V-belt drives up to about 30 bhp. Gear drives above 30 bhp.</t>
  </si>
  <si>
    <t>Limit driver size to 50 bhp.</t>
  </si>
  <si>
    <t>For warm air recirculation, keep air flow below 500 ft/min.</t>
  </si>
  <si>
    <t>Normally, the bank should be oriented such that the wind flows parallel to the long axis of the bank of coolers.</t>
  </si>
  <si>
    <t>Example 10-1 Procedure for determining a rough, preliminary heat transfer surface area, required plot space, and fan power for an air-cooled exchanger</t>
  </si>
  <si>
    <t>Required data</t>
  </si>
  <si>
    <t>Fluid</t>
  </si>
  <si>
    <t xml:space="preserve"> =</t>
  </si>
  <si>
    <t>Process Cooling Water</t>
  </si>
  <si>
    <t>Heat Load, Q</t>
  </si>
  <si>
    <t>Temperature In</t>
  </si>
  <si>
    <t>degF</t>
  </si>
  <si>
    <t>Temperature out</t>
  </si>
  <si>
    <t xml:space="preserve">Ambient temperature </t>
  </si>
  <si>
    <t>Fouling factor</t>
  </si>
  <si>
    <t>hr-ft2-degF/Btu</t>
  </si>
  <si>
    <t>Heat release curve</t>
  </si>
  <si>
    <t>Linear</t>
  </si>
  <si>
    <t>Cp air</t>
  </si>
  <si>
    <t>Btu/lb-degF</t>
  </si>
  <si>
    <t>Forced draft, 2 fans</t>
  </si>
  <si>
    <t>Fintube</t>
  </si>
  <si>
    <t>1 in OD, 5/8 in high fins</t>
  </si>
  <si>
    <t>2-3/8 in triangular</t>
  </si>
  <si>
    <t>Bundle layout</t>
  </si>
  <si>
    <t>4 tube passes, 6 rows of tubes</t>
  </si>
  <si>
    <t>First Trial</t>
  </si>
  <si>
    <t>ft2/ft2</t>
  </si>
  <si>
    <t>Dimensionless. Use 1.0 for 3 or more tube passes, otherwise use Figs. 10-8 or 10-9.</t>
  </si>
  <si>
    <t>1. Pick an appropriate overall heat transfer coefficient, Ux</t>
  </si>
  <si>
    <t>3. Determine the LMTD correction factor</t>
  </si>
  <si>
    <t>2. Determine the appropriate external area of fintube per sq.sf. of bundle area</t>
  </si>
  <si>
    <t>4. Assume t2 and calculate the CMTD, with countercurrent temperature profile.</t>
  </si>
  <si>
    <t>Calculate CMTD = (F)(LMTD)</t>
  </si>
  <si>
    <t>5. Calculate Ax</t>
  </si>
  <si>
    <t>sq. ft.</t>
  </si>
  <si>
    <t>6. Based on APSF, calculate the air-side face area, Aa</t>
  </si>
  <si>
    <t>7. Calculate the air side mass flow rate(Wa) using Aa and based on a typical face velocity of 600 Std. ft/min</t>
  </si>
  <si>
    <t>8. Check actual t2 from exchanger (t2,actual)</t>
  </si>
  <si>
    <t>9. Repeat steps 4 through 8 by iterating t2 until convergence is achieved</t>
  </si>
  <si>
    <t>Recalculation of Step 4, CMTD</t>
  </si>
  <si>
    <t>Recalculation of Step 5, Ax</t>
  </si>
  <si>
    <t>Recalculation of Step 6, Aa</t>
  </si>
  <si>
    <t>Recalculation of Step 7, Wa</t>
  </si>
  <si>
    <t>Recalculation of Step 8, t2,actual</t>
  </si>
  <si>
    <t>The recalculated Step 6, face area (Aa), shows a bay size of 10 ft X 30 ft (300 sq.ft) will be adequate.</t>
  </si>
  <si>
    <t>Calculate fan horsepower by extrapolating from two 40 BHP fans on a 15 ft X 45 ft unit.</t>
  </si>
  <si>
    <t>Bay width</t>
  </si>
  <si>
    <t xml:space="preserve">ft </t>
  </si>
  <si>
    <t>Bay length</t>
  </si>
  <si>
    <t>bhp per fan (two required)</t>
  </si>
  <si>
    <t>Length to width ratio is typically 3:1</t>
  </si>
  <si>
    <t>Truck shippable units do not exceed 15 ft X 45 ft</t>
  </si>
  <si>
    <t>Btu/hr-ft2-degF (see Fig 10-10, for Process Water and 5/8 inch by 10)</t>
  </si>
  <si>
    <t>Given Data:</t>
  </si>
  <si>
    <t>Required Data For Hot Fluid</t>
  </si>
  <si>
    <t xml:space="preserve">Name and Phase            </t>
  </si>
  <si>
    <t>48°API</t>
  </si>
  <si>
    <t>hydrocarbon liquid</t>
  </si>
  <si>
    <t xml:space="preserve">Physical Props at avg temp               </t>
  </si>
  <si>
    <t>Specific Heat             Cp</t>
  </si>
  <si>
    <t>Btu/(lb • °F)</t>
  </si>
  <si>
    <t>Viscosity                      μ</t>
  </si>
  <si>
    <t>cp</t>
  </si>
  <si>
    <t>Thermal Conductivity    k</t>
  </si>
  <si>
    <t>Btu/[(hr • sq ft • °F)/ft]</t>
  </si>
  <si>
    <t>Heat Load                   Q</t>
  </si>
  <si>
    <r>
      <t>Flow Quantity             W</t>
    </r>
    <r>
      <rPr>
        <vertAlign val="subscript"/>
        <sz val="11"/>
        <rFont val="Times New Roman"/>
        <family val="1"/>
      </rPr>
      <t>t</t>
    </r>
  </si>
  <si>
    <r>
      <t>Temperature In            T</t>
    </r>
    <r>
      <rPr>
        <vertAlign val="subscript"/>
        <sz val="11"/>
        <rFont val="Times New Roman"/>
        <family val="1"/>
      </rPr>
      <t>1</t>
    </r>
  </si>
  <si>
    <r>
      <t>Temperature Out         T</t>
    </r>
    <r>
      <rPr>
        <vertAlign val="subscript"/>
        <sz val="11"/>
        <rFont val="Times New Roman"/>
        <family val="1"/>
      </rPr>
      <t>2</t>
    </r>
  </si>
  <si>
    <r>
      <t>Fouling Factor             r</t>
    </r>
    <r>
      <rPr>
        <vertAlign val="subscript"/>
        <sz val="11"/>
        <rFont val="Times New Roman"/>
        <family val="1"/>
      </rPr>
      <t>dt</t>
    </r>
  </si>
  <si>
    <t>(hr • sq ft • °F)/Btu</t>
  </si>
  <si>
    <r>
      <t>Allowable Press Drop ΔP</t>
    </r>
    <r>
      <rPr>
        <vertAlign val="subscript"/>
        <sz val="11"/>
        <rFont val="Times New Roman"/>
        <family val="1"/>
      </rPr>
      <t>t</t>
    </r>
  </si>
  <si>
    <t>psi</t>
  </si>
  <si>
    <t>Required Data For Air</t>
  </si>
  <si>
    <r>
      <t>Ambient Temperature   t</t>
    </r>
    <r>
      <rPr>
        <vertAlign val="subscript"/>
        <sz val="11"/>
        <rFont val="Times New Roman"/>
        <family val="1"/>
      </rPr>
      <t>1</t>
    </r>
  </si>
  <si>
    <t xml:space="preserve">Elevation                        </t>
  </si>
  <si>
    <t>Sea level</t>
  </si>
  <si>
    <t>See Fig 10-16 for Altitude Correction</t>
  </si>
  <si>
    <r>
      <t>C</t>
    </r>
    <r>
      <rPr>
        <vertAlign val="subscript"/>
        <sz val="11"/>
        <rFont val="Times New Roman"/>
        <family val="1"/>
      </rPr>
      <t>Pair</t>
    </r>
  </si>
  <si>
    <r>
      <t>Density Ratio Air    D</t>
    </r>
    <r>
      <rPr>
        <vertAlign val="subscript"/>
        <sz val="11"/>
        <rFont val="Times New Roman"/>
        <family val="1"/>
      </rPr>
      <t>R, air</t>
    </r>
  </si>
  <si>
    <t>lb/cu ft</t>
  </si>
  <si>
    <t>Fans, Forced Draft</t>
  </si>
  <si>
    <r>
      <t>Fintube                       D</t>
    </r>
    <r>
      <rPr>
        <vertAlign val="subscript"/>
        <sz val="11"/>
        <rFont val="Times New Roman"/>
        <family val="1"/>
      </rPr>
      <t>o</t>
    </r>
  </si>
  <si>
    <t>in. OD</t>
  </si>
  <si>
    <t>in. high fins</t>
  </si>
  <si>
    <t>in. triangular (Δ)</t>
  </si>
  <si>
    <r>
      <t>Bundle Layout            N</t>
    </r>
    <r>
      <rPr>
        <vertAlign val="subscript"/>
        <sz val="11"/>
        <rFont val="Times New Roman"/>
        <family val="1"/>
      </rPr>
      <t>P</t>
    </r>
  </si>
  <si>
    <t>tube passes</t>
  </si>
  <si>
    <t>rows of tubes</t>
  </si>
  <si>
    <t>ft long tubes</t>
  </si>
  <si>
    <t>Data Collected From Figures in Text</t>
  </si>
  <si>
    <t>Fig 10-11</t>
  </si>
  <si>
    <t>sq ft/ft</t>
  </si>
  <si>
    <r>
      <t>A</t>
    </r>
    <r>
      <rPr>
        <vertAlign val="subscript"/>
        <sz val="11"/>
        <rFont val="Times New Roman"/>
        <family val="1"/>
      </rPr>
      <t>t</t>
    </r>
  </si>
  <si>
    <r>
      <t>in</t>
    </r>
    <r>
      <rPr>
        <vertAlign val="superscript"/>
        <sz val="11"/>
        <rFont val="Times New Roman"/>
        <family val="1"/>
      </rPr>
      <t>2</t>
    </r>
  </si>
  <si>
    <t>Fig 9-25</t>
  </si>
  <si>
    <r>
      <t>D</t>
    </r>
    <r>
      <rPr>
        <vertAlign val="subscript"/>
        <sz val="11"/>
        <rFont val="Times New Roman"/>
        <family val="1"/>
      </rPr>
      <t>i</t>
    </r>
  </si>
  <si>
    <t>in.</t>
  </si>
  <si>
    <t>Fig 10-19</t>
  </si>
  <si>
    <r>
      <t>k • [(C</t>
    </r>
    <r>
      <rPr>
        <vertAlign val="subscript"/>
        <sz val="11"/>
        <rFont val="Times New Roman"/>
        <family val="1"/>
      </rPr>
      <t>p</t>
    </r>
    <r>
      <rPr>
        <sz val="11"/>
        <rFont val="Times New Roman"/>
        <family val="1"/>
      </rPr>
      <t xml:space="preserve"> • μ)/k]</t>
    </r>
    <r>
      <rPr>
        <vertAlign val="superscript"/>
        <sz val="11"/>
        <rFont val="Times New Roman"/>
        <family val="1"/>
      </rPr>
      <t>1/3</t>
    </r>
  </si>
  <si>
    <t>Fig 10-12</t>
  </si>
  <si>
    <t>sq ft/sq ft</t>
  </si>
  <si>
    <t>To determine Approximate Air Temperature Rise</t>
  </si>
  <si>
    <r>
      <t>Δt</t>
    </r>
    <r>
      <rPr>
        <vertAlign val="subscript"/>
        <sz val="11"/>
        <rFont val="Times New Roman"/>
        <family val="1"/>
      </rPr>
      <t>a</t>
    </r>
  </si>
  <si>
    <r>
      <t>[(U</t>
    </r>
    <r>
      <rPr>
        <vertAlign val="subscript"/>
        <sz val="11"/>
        <rFont val="Times New Roman"/>
        <family val="1"/>
      </rPr>
      <t>x</t>
    </r>
    <r>
      <rPr>
        <sz val="11"/>
        <rFont val="Times New Roman"/>
        <family val="1"/>
      </rPr>
      <t>+1)/10] • [((T</t>
    </r>
    <r>
      <rPr>
        <vertAlign val="subscript"/>
        <sz val="11"/>
        <rFont val="Times New Roman"/>
        <family val="1"/>
      </rPr>
      <t>1</t>
    </r>
    <r>
      <rPr>
        <sz val="11"/>
        <rFont val="Times New Roman"/>
        <family val="1"/>
      </rPr>
      <t>+T</t>
    </r>
    <r>
      <rPr>
        <vertAlign val="subscript"/>
        <sz val="11"/>
        <rFont val="Times New Roman"/>
        <family val="1"/>
      </rPr>
      <t>2</t>
    </r>
    <r>
      <rPr>
        <sz val="11"/>
        <rFont val="Times New Roman"/>
        <family val="1"/>
      </rPr>
      <t>)/2)-t</t>
    </r>
    <r>
      <rPr>
        <vertAlign val="subscript"/>
        <sz val="11"/>
        <rFont val="Times New Roman"/>
        <family val="1"/>
      </rPr>
      <t>1</t>
    </r>
    <r>
      <rPr>
        <sz val="11"/>
        <rFont val="Times New Roman"/>
        <family val="1"/>
      </rPr>
      <t>]</t>
    </r>
  </si>
  <si>
    <r>
      <t>To determine t</t>
    </r>
    <r>
      <rPr>
        <vertAlign val="subscript"/>
        <sz val="11"/>
        <rFont val="Times New Roman"/>
        <family val="1"/>
      </rPr>
      <t>2</t>
    </r>
  </si>
  <si>
    <r>
      <t>t</t>
    </r>
    <r>
      <rPr>
        <vertAlign val="subscript"/>
        <sz val="11"/>
        <rFont val="Times New Roman"/>
        <family val="1"/>
      </rPr>
      <t>2</t>
    </r>
  </si>
  <si>
    <r>
      <t>t</t>
    </r>
    <r>
      <rPr>
        <vertAlign val="subscript"/>
        <sz val="11"/>
        <rFont val="Times New Roman"/>
        <family val="1"/>
      </rPr>
      <t>1</t>
    </r>
    <r>
      <rPr>
        <sz val="11"/>
        <rFont val="Times New Roman"/>
        <family val="1"/>
      </rPr>
      <t xml:space="preserve"> + Δt</t>
    </r>
    <r>
      <rPr>
        <vertAlign val="subscript"/>
        <sz val="11"/>
        <rFont val="Times New Roman"/>
        <family val="1"/>
      </rPr>
      <t>a</t>
    </r>
  </si>
  <si>
    <t>To determine LMTD</t>
  </si>
  <si>
    <t>(GTTD-LTTD)/ln(GTTD/LTTD)</t>
  </si>
  <si>
    <t>Fig 9-3</t>
  </si>
  <si>
    <t>To determine CMTD</t>
  </si>
  <si>
    <r>
      <t>LMTD • F</t>
    </r>
    <r>
      <rPr>
        <vertAlign val="subscript"/>
        <sz val="11"/>
        <rFont val="Times New Roman"/>
        <family val="1"/>
      </rPr>
      <t>1</t>
    </r>
  </si>
  <si>
    <t>To determine Outside Extended Surface of Tube</t>
  </si>
  <si>
    <r>
      <t>A</t>
    </r>
    <r>
      <rPr>
        <vertAlign val="subscript"/>
        <sz val="11"/>
        <rFont val="Times New Roman"/>
        <family val="1"/>
      </rPr>
      <t>x</t>
    </r>
  </si>
  <si>
    <r>
      <t>Q/(U</t>
    </r>
    <r>
      <rPr>
        <vertAlign val="subscript"/>
        <sz val="11"/>
        <rFont val="Times New Roman"/>
        <family val="1"/>
      </rPr>
      <t>x</t>
    </r>
    <r>
      <rPr>
        <sz val="11"/>
        <rFont val="Times New Roman"/>
        <family val="1"/>
      </rPr>
      <t xml:space="preserve"> • CMTD)</t>
    </r>
  </si>
  <si>
    <t>To determine Total Face Area of Bundles</t>
  </si>
  <si>
    <r>
      <t>F</t>
    </r>
    <r>
      <rPr>
        <vertAlign val="subscript"/>
        <sz val="11"/>
        <rFont val="Times New Roman"/>
        <family val="1"/>
      </rPr>
      <t>a</t>
    </r>
  </si>
  <si>
    <r>
      <t>A</t>
    </r>
    <r>
      <rPr>
        <vertAlign val="subscript"/>
        <sz val="11"/>
        <rFont val="Times New Roman"/>
        <family val="1"/>
      </rPr>
      <t>x</t>
    </r>
    <r>
      <rPr>
        <sz val="11"/>
        <rFont val="Times New Roman"/>
        <family val="1"/>
      </rPr>
      <t>/APSF</t>
    </r>
  </si>
  <si>
    <t>To determine the Unit Width</t>
  </si>
  <si>
    <t>Width</t>
  </si>
  <si>
    <r>
      <t>F</t>
    </r>
    <r>
      <rPr>
        <vertAlign val="subscript"/>
        <sz val="11"/>
        <rFont val="Times New Roman"/>
        <family val="1"/>
      </rPr>
      <t>a</t>
    </r>
    <r>
      <rPr>
        <sz val="11"/>
        <rFont val="Times New Roman"/>
        <family val="1"/>
      </rPr>
      <t>/L</t>
    </r>
  </si>
  <si>
    <t>To determine the Number of Tubes</t>
  </si>
  <si>
    <r>
      <t>N</t>
    </r>
    <r>
      <rPr>
        <vertAlign val="subscript"/>
        <sz val="11"/>
        <rFont val="Times New Roman"/>
        <family val="1"/>
      </rPr>
      <t>t</t>
    </r>
  </si>
  <si>
    <r>
      <t>A</t>
    </r>
    <r>
      <rPr>
        <vertAlign val="subscript"/>
        <sz val="11"/>
        <rFont val="Times New Roman"/>
        <family val="1"/>
      </rPr>
      <t>x</t>
    </r>
    <r>
      <rPr>
        <sz val="11"/>
        <rFont val="Times New Roman"/>
        <family val="1"/>
      </rPr>
      <t>/(APF • L)</t>
    </r>
  </si>
  <si>
    <t>To determine the Tubeside Mass Velocity</t>
  </si>
  <si>
    <r>
      <t>G</t>
    </r>
    <r>
      <rPr>
        <vertAlign val="subscript"/>
        <sz val="11"/>
        <rFont val="Times New Roman"/>
        <family val="1"/>
      </rPr>
      <t>t</t>
    </r>
  </si>
  <si>
    <r>
      <t>(144 • W</t>
    </r>
    <r>
      <rPr>
        <vertAlign val="subscript"/>
        <sz val="11"/>
        <rFont val="Times New Roman"/>
        <family val="1"/>
      </rPr>
      <t>t</t>
    </r>
    <r>
      <rPr>
        <sz val="11"/>
        <rFont val="Times New Roman"/>
        <family val="1"/>
      </rPr>
      <t xml:space="preserve"> • N</t>
    </r>
    <r>
      <rPr>
        <vertAlign val="subscript"/>
        <sz val="11"/>
        <rFont val="Times New Roman"/>
        <family val="1"/>
      </rPr>
      <t>p</t>
    </r>
    <r>
      <rPr>
        <sz val="11"/>
        <rFont val="Times New Roman"/>
        <family val="1"/>
      </rPr>
      <t>)/(3600 • N</t>
    </r>
    <r>
      <rPr>
        <vertAlign val="subscript"/>
        <sz val="11"/>
        <rFont val="Times New Roman"/>
        <family val="1"/>
      </rPr>
      <t>t</t>
    </r>
    <r>
      <rPr>
        <sz val="11"/>
        <rFont val="Times New Roman"/>
        <family val="1"/>
      </rPr>
      <t xml:space="preserve"> • A</t>
    </r>
    <r>
      <rPr>
        <vertAlign val="subscript"/>
        <sz val="11"/>
        <rFont val="Times New Roman"/>
        <family val="1"/>
      </rPr>
      <t>t</t>
    </r>
    <r>
      <rPr>
        <sz val="11"/>
        <rFont val="Times New Roman"/>
        <family val="1"/>
      </rPr>
      <t>)</t>
    </r>
  </si>
  <si>
    <t>To determine the Modified Reynolds Number</t>
  </si>
  <si>
    <r>
      <t>N</t>
    </r>
    <r>
      <rPr>
        <vertAlign val="subscript"/>
        <sz val="11"/>
        <rFont val="Times New Roman"/>
        <family val="1"/>
      </rPr>
      <t>R</t>
    </r>
  </si>
  <si>
    <r>
      <t>(D</t>
    </r>
    <r>
      <rPr>
        <vertAlign val="subscript"/>
        <sz val="11"/>
        <rFont val="Times New Roman"/>
        <family val="1"/>
      </rPr>
      <t>i</t>
    </r>
    <r>
      <rPr>
        <sz val="11"/>
        <rFont val="Times New Roman"/>
        <family val="1"/>
      </rPr>
      <t xml:space="preserve"> • G</t>
    </r>
    <r>
      <rPr>
        <vertAlign val="subscript"/>
        <sz val="11"/>
        <rFont val="Times New Roman"/>
        <family val="1"/>
      </rPr>
      <t>t</t>
    </r>
    <r>
      <rPr>
        <sz val="11"/>
        <rFont val="Times New Roman"/>
        <family val="1"/>
      </rPr>
      <t>)/μ</t>
    </r>
  </si>
  <si>
    <t>To determine the Tube-Side Pressure Drop</t>
  </si>
  <si>
    <r>
      <t>ΔP</t>
    </r>
    <r>
      <rPr>
        <vertAlign val="subscript"/>
        <sz val="11"/>
        <rFont val="Times New Roman"/>
        <family val="1"/>
      </rPr>
      <t>t</t>
    </r>
  </si>
  <si>
    <r>
      <t>[(f • Y • L • N</t>
    </r>
    <r>
      <rPr>
        <vertAlign val="subscript"/>
        <sz val="11"/>
        <rFont val="Times New Roman"/>
        <family val="1"/>
      </rPr>
      <t>p</t>
    </r>
    <r>
      <rPr>
        <sz val="11"/>
        <rFont val="Times New Roman"/>
        <family val="1"/>
      </rPr>
      <t>)/φ] + (B • N</t>
    </r>
    <r>
      <rPr>
        <vertAlign val="subscript"/>
        <sz val="11"/>
        <rFont val="Times New Roman"/>
        <family val="1"/>
      </rPr>
      <t>p</t>
    </r>
    <r>
      <rPr>
        <sz val="11"/>
        <rFont val="Times New Roman"/>
        <family val="1"/>
      </rPr>
      <t>)</t>
    </r>
  </si>
  <si>
    <t>Fig 10-14, 10-15</t>
  </si>
  <si>
    <t>Intermediate Calculations (not shown)</t>
  </si>
  <si>
    <t>1.  Pick Approximate Overall Transfer Coefficient from Fig 10-10</t>
  </si>
  <si>
    <r>
      <t>U</t>
    </r>
    <r>
      <rPr>
        <vertAlign val="subscript"/>
        <sz val="11"/>
        <color indexed="16"/>
        <rFont val="Times New Roman"/>
        <family val="1"/>
      </rPr>
      <t>x</t>
    </r>
  </si>
  <si>
    <t>2.  Calculate Approximate Air Temperature Rise</t>
  </si>
  <si>
    <r>
      <t>Δt</t>
    </r>
    <r>
      <rPr>
        <vertAlign val="subscript"/>
        <sz val="11"/>
        <color indexed="16"/>
        <rFont val="Times New Roman"/>
        <family val="1"/>
      </rPr>
      <t>a</t>
    </r>
  </si>
  <si>
    <t>[(4.2+1)/10] • [((250+150)/2)-100]</t>
  </si>
  <si>
    <r>
      <t>t</t>
    </r>
    <r>
      <rPr>
        <vertAlign val="subscript"/>
        <sz val="11"/>
        <color indexed="16"/>
        <rFont val="Times New Roman"/>
        <family val="1"/>
      </rPr>
      <t>2</t>
    </r>
  </si>
  <si>
    <t>100 + 52</t>
  </si>
  <si>
    <t>3.  Calculate CMTD</t>
  </si>
  <si>
    <t>hot side</t>
  </si>
  <si>
    <t>cold side</t>
  </si>
  <si>
    <t>Hydrocarbon</t>
  </si>
  <si>
    <t>Air</t>
  </si>
  <si>
    <t>GTTD</t>
  </si>
  <si>
    <t>LTTD</t>
  </si>
  <si>
    <t>(98-50)/[ln(98/50)]</t>
  </si>
  <si>
    <r>
      <t>Use Fig 9-4 to Find F</t>
    </r>
    <r>
      <rPr>
        <vertAlign val="subscript"/>
        <sz val="11"/>
        <color indexed="16"/>
        <rFont val="Times New Roman"/>
        <family val="1"/>
      </rPr>
      <t>1</t>
    </r>
  </si>
  <si>
    <r>
      <t>F</t>
    </r>
    <r>
      <rPr>
        <vertAlign val="subscript"/>
        <sz val="11"/>
        <color indexed="16"/>
        <rFont val="Times New Roman"/>
        <family val="1"/>
      </rPr>
      <t>1</t>
    </r>
  </si>
  <si>
    <t>4.  Calculate Required Surface</t>
  </si>
  <si>
    <r>
      <t>A</t>
    </r>
    <r>
      <rPr>
        <vertAlign val="subscript"/>
        <sz val="11"/>
        <color indexed="16"/>
        <rFont val="Times New Roman"/>
        <family val="1"/>
      </rPr>
      <t>x</t>
    </r>
  </si>
  <si>
    <t>15000000/(4.2 • 53.5)</t>
  </si>
  <si>
    <r>
      <t>ft</t>
    </r>
    <r>
      <rPr>
        <b/>
        <vertAlign val="superscript"/>
        <sz val="11"/>
        <color indexed="16"/>
        <rFont val="Times New Roman"/>
        <family val="1"/>
      </rPr>
      <t>2</t>
    </r>
  </si>
  <si>
    <t>5.  Calculate Face Area Using APSF factor from Fig 10-11</t>
  </si>
  <si>
    <r>
      <t>F</t>
    </r>
    <r>
      <rPr>
        <vertAlign val="subscript"/>
        <sz val="11"/>
        <color indexed="16"/>
        <rFont val="Times New Roman"/>
        <family val="1"/>
      </rPr>
      <t>a</t>
    </r>
  </si>
  <si>
    <t>6.  Calculate Unit Width with Assumed Tube Length</t>
  </si>
  <si>
    <t>7.  Calculate the Number of Tubes Using APF factor from Fig 10-11</t>
  </si>
  <si>
    <r>
      <t>N</t>
    </r>
    <r>
      <rPr>
        <vertAlign val="subscript"/>
        <sz val="11"/>
        <color indexed="16"/>
        <rFont val="Times New Roman"/>
        <family val="1"/>
      </rPr>
      <t>t</t>
    </r>
  </si>
  <si>
    <r>
      <t>8.  Calculate Tube-Side Mass Velocity from Assumed number of passes and reading A</t>
    </r>
    <r>
      <rPr>
        <vertAlign val="subscript"/>
        <sz val="11"/>
        <color indexed="16"/>
        <rFont val="Times New Roman"/>
        <family val="1"/>
      </rPr>
      <t>t</t>
    </r>
    <r>
      <rPr>
        <sz val="11"/>
        <color indexed="16"/>
        <rFont val="Times New Roman"/>
        <family val="1"/>
      </rPr>
      <t xml:space="preserve"> from Fig 9-25 for a 1 in. OD x 16 BWG tube</t>
    </r>
  </si>
  <si>
    <r>
      <t>G</t>
    </r>
    <r>
      <rPr>
        <vertAlign val="subscript"/>
        <sz val="11"/>
        <color indexed="16"/>
        <rFont val="Times New Roman"/>
        <family val="1"/>
      </rPr>
      <t>t</t>
    </r>
  </si>
  <si>
    <r>
      <t>lb/(ft</t>
    </r>
    <r>
      <rPr>
        <b/>
        <vertAlign val="superscript"/>
        <sz val="11"/>
        <color indexed="16"/>
        <rFont val="Times New Roman"/>
        <family val="1"/>
      </rPr>
      <t>2</t>
    </r>
    <r>
      <rPr>
        <b/>
        <sz val="11"/>
        <color indexed="16"/>
        <rFont val="Times New Roman"/>
        <family val="1"/>
      </rPr>
      <t xml:space="preserve"> • sec)</t>
    </r>
  </si>
  <si>
    <t>9.  Calculate Modified Reynolds number</t>
  </si>
  <si>
    <r>
      <t>N</t>
    </r>
    <r>
      <rPr>
        <vertAlign val="subscript"/>
        <sz val="11"/>
        <color indexed="16"/>
        <rFont val="Times New Roman"/>
        <family val="1"/>
      </rPr>
      <t>R</t>
    </r>
  </si>
  <si>
    <t>10.  Calculate Tube-Side Pressure Drop using Equation from Fig 10-14 and Fig 10-15</t>
  </si>
  <si>
    <t>Use Fig 10-14 to find Y and B</t>
  </si>
  <si>
    <t>psi/ft</t>
  </si>
  <si>
    <t>psi/tube pass</t>
  </si>
  <si>
    <r>
      <t>Use Fig 10-15 to find f using N</t>
    </r>
    <r>
      <rPr>
        <vertAlign val="subscript"/>
        <sz val="11"/>
        <color indexed="16"/>
        <rFont val="Times New Roman"/>
        <family val="1"/>
      </rPr>
      <t>R</t>
    </r>
  </si>
  <si>
    <t>[(0.0024 • 14.5 • 30 • 3)/0.96] + (0.25 • 3)</t>
  </si>
  <si>
    <r>
      <t>Assumed U</t>
    </r>
    <r>
      <rPr>
        <vertAlign val="subscript"/>
        <sz val="11"/>
        <rFont val="Times New Roman"/>
        <family val="1"/>
      </rPr>
      <t>x</t>
    </r>
  </si>
  <si>
    <r>
      <t>ft</t>
    </r>
    <r>
      <rPr>
        <vertAlign val="superscript"/>
        <sz val="11"/>
        <rFont val="Times New Roman"/>
        <family val="1"/>
      </rPr>
      <t>2</t>
    </r>
  </si>
  <si>
    <r>
      <t>lb/(ft</t>
    </r>
    <r>
      <rPr>
        <vertAlign val="superscript"/>
        <sz val="11"/>
        <rFont val="Times New Roman"/>
        <family val="1"/>
      </rPr>
      <t>2</t>
    </r>
    <r>
      <rPr>
        <sz val="11"/>
        <rFont val="Times New Roman"/>
        <family val="1"/>
      </rPr>
      <t xml:space="preserve"> • sec)</t>
    </r>
  </si>
  <si>
    <t>To determine the Tube-Side Film Coefficient</t>
  </si>
  <si>
    <r>
      <t>h</t>
    </r>
    <r>
      <rPr>
        <vertAlign val="subscript"/>
        <sz val="11"/>
        <rFont val="Times New Roman"/>
        <family val="1"/>
      </rPr>
      <t>t</t>
    </r>
  </si>
  <si>
    <r>
      <t>[J • (k • ((C</t>
    </r>
    <r>
      <rPr>
        <vertAlign val="subscript"/>
        <sz val="11"/>
        <rFont val="Times New Roman"/>
        <family val="1"/>
      </rPr>
      <t>p</t>
    </r>
    <r>
      <rPr>
        <sz val="11"/>
        <rFont val="Times New Roman"/>
        <family val="1"/>
      </rPr>
      <t xml:space="preserve"> • μ)/k)</t>
    </r>
    <r>
      <rPr>
        <vertAlign val="superscript"/>
        <sz val="11"/>
        <rFont val="Times New Roman"/>
        <family val="1"/>
      </rPr>
      <t>1/3</t>
    </r>
    <r>
      <rPr>
        <sz val="11"/>
        <rFont val="Times New Roman"/>
        <family val="1"/>
      </rPr>
      <t>) • φ]/D</t>
    </r>
    <r>
      <rPr>
        <vertAlign val="subscript"/>
        <sz val="11"/>
        <rFont val="Times New Roman"/>
        <family val="1"/>
      </rPr>
      <t>i</t>
    </r>
  </si>
  <si>
    <t>Fig 10-13</t>
  </si>
  <si>
    <t>To determine Air Quality</t>
  </si>
  <si>
    <r>
      <t>W</t>
    </r>
    <r>
      <rPr>
        <vertAlign val="subscript"/>
        <sz val="11"/>
        <rFont val="Times New Roman"/>
        <family val="1"/>
      </rPr>
      <t>a</t>
    </r>
  </si>
  <si>
    <r>
      <t>Q/(0.24 • Δt</t>
    </r>
    <r>
      <rPr>
        <vertAlign val="subscript"/>
        <sz val="11"/>
        <rFont val="Times New Roman"/>
        <family val="1"/>
      </rPr>
      <t>a</t>
    </r>
    <r>
      <rPr>
        <sz val="11"/>
        <rFont val="Times New Roman"/>
        <family val="1"/>
      </rPr>
      <t>)</t>
    </r>
  </si>
  <si>
    <t>To determine Air Face Mass Velocity</t>
  </si>
  <si>
    <r>
      <t>G</t>
    </r>
    <r>
      <rPr>
        <vertAlign val="subscript"/>
        <sz val="11"/>
        <rFont val="Times New Roman"/>
        <family val="1"/>
      </rPr>
      <t>a</t>
    </r>
  </si>
  <si>
    <r>
      <t>W</t>
    </r>
    <r>
      <rPr>
        <vertAlign val="subscript"/>
        <sz val="11"/>
        <rFont val="Times New Roman"/>
        <family val="1"/>
      </rPr>
      <t>a</t>
    </r>
    <r>
      <rPr>
        <sz val="11"/>
        <rFont val="Times New Roman"/>
        <family val="1"/>
      </rPr>
      <t>/F</t>
    </r>
    <r>
      <rPr>
        <vertAlign val="subscript"/>
        <sz val="11"/>
        <rFont val="Times New Roman"/>
        <family val="1"/>
      </rPr>
      <t>a</t>
    </r>
  </si>
  <si>
    <r>
      <t>To determine A</t>
    </r>
    <r>
      <rPr>
        <vertAlign val="subscript"/>
        <sz val="11"/>
        <rFont val="Times New Roman"/>
        <family val="1"/>
      </rPr>
      <t>x</t>
    </r>
    <r>
      <rPr>
        <sz val="11"/>
        <rFont val="Times New Roman"/>
        <family val="1"/>
      </rPr>
      <t>/A</t>
    </r>
    <r>
      <rPr>
        <vertAlign val="subscript"/>
        <sz val="11"/>
        <rFont val="Times New Roman"/>
        <family val="1"/>
      </rPr>
      <t>i</t>
    </r>
  </si>
  <si>
    <r>
      <t>A</t>
    </r>
    <r>
      <rPr>
        <vertAlign val="subscript"/>
        <sz val="11"/>
        <rFont val="Times New Roman"/>
        <family val="1"/>
      </rPr>
      <t>x</t>
    </r>
    <r>
      <rPr>
        <sz val="11"/>
        <rFont val="Times New Roman"/>
        <family val="1"/>
      </rPr>
      <t>/A</t>
    </r>
    <r>
      <rPr>
        <vertAlign val="subscript"/>
        <sz val="11"/>
        <rFont val="Times New Roman"/>
        <family val="1"/>
      </rPr>
      <t>i</t>
    </r>
  </si>
  <si>
    <r>
      <t>(AR • D</t>
    </r>
    <r>
      <rPr>
        <vertAlign val="subscript"/>
        <sz val="11"/>
        <rFont val="Times New Roman"/>
        <family val="1"/>
      </rPr>
      <t>o</t>
    </r>
    <r>
      <rPr>
        <sz val="11"/>
        <rFont val="Times New Roman"/>
        <family val="1"/>
      </rPr>
      <t>)/D</t>
    </r>
    <r>
      <rPr>
        <vertAlign val="subscript"/>
        <sz val="11"/>
        <rFont val="Times New Roman"/>
        <family val="1"/>
      </rPr>
      <t>i</t>
    </r>
  </si>
  <si>
    <t>To determine Overall Transfer Coefficient</t>
  </si>
  <si>
    <r>
      <t>1/U</t>
    </r>
    <r>
      <rPr>
        <vertAlign val="subscript"/>
        <sz val="11"/>
        <rFont val="Times New Roman"/>
        <family val="1"/>
      </rPr>
      <t>x</t>
    </r>
  </si>
  <si>
    <r>
      <t>[(1/h</t>
    </r>
    <r>
      <rPr>
        <vertAlign val="subscript"/>
        <sz val="11"/>
        <rFont val="Times New Roman"/>
        <family val="1"/>
      </rPr>
      <t>t</t>
    </r>
    <r>
      <rPr>
        <sz val="11"/>
        <rFont val="Times New Roman"/>
        <family val="1"/>
      </rPr>
      <t>) • (A</t>
    </r>
    <r>
      <rPr>
        <vertAlign val="subscript"/>
        <sz val="11"/>
        <rFont val="Times New Roman"/>
        <family val="1"/>
      </rPr>
      <t>x</t>
    </r>
    <r>
      <rPr>
        <sz val="11"/>
        <rFont val="Times New Roman"/>
        <family val="1"/>
      </rPr>
      <t>/A</t>
    </r>
    <r>
      <rPr>
        <vertAlign val="subscript"/>
        <sz val="11"/>
        <rFont val="Times New Roman"/>
        <family val="1"/>
      </rPr>
      <t>i</t>
    </r>
    <r>
      <rPr>
        <sz val="11"/>
        <rFont val="Times New Roman"/>
        <family val="1"/>
      </rPr>
      <t>)] + [(r</t>
    </r>
    <r>
      <rPr>
        <vertAlign val="subscript"/>
        <sz val="11"/>
        <rFont val="Times New Roman"/>
        <family val="1"/>
      </rPr>
      <t>dt</t>
    </r>
    <r>
      <rPr>
        <sz val="11"/>
        <rFont val="Times New Roman"/>
        <family val="1"/>
      </rPr>
      <t xml:space="preserve"> • (A</t>
    </r>
    <r>
      <rPr>
        <vertAlign val="subscript"/>
        <sz val="11"/>
        <rFont val="Times New Roman"/>
        <family val="1"/>
      </rPr>
      <t>x</t>
    </r>
    <r>
      <rPr>
        <sz val="11"/>
        <rFont val="Times New Roman"/>
        <family val="1"/>
      </rPr>
      <t>/A</t>
    </r>
    <r>
      <rPr>
        <vertAlign val="subscript"/>
        <sz val="11"/>
        <rFont val="Times New Roman"/>
        <family val="1"/>
      </rPr>
      <t>i</t>
    </r>
    <r>
      <rPr>
        <sz val="11"/>
        <rFont val="Times New Roman"/>
        <family val="1"/>
      </rPr>
      <t>)] + r</t>
    </r>
    <r>
      <rPr>
        <vertAlign val="subscript"/>
        <sz val="11"/>
        <rFont val="Times New Roman"/>
        <family val="1"/>
      </rPr>
      <t>mx</t>
    </r>
    <r>
      <rPr>
        <sz val="11"/>
        <rFont val="Times New Roman"/>
        <family val="1"/>
      </rPr>
      <t xml:space="preserve"> + (1/h</t>
    </r>
    <r>
      <rPr>
        <vertAlign val="subscript"/>
        <sz val="11"/>
        <rFont val="Times New Roman"/>
        <family val="1"/>
      </rPr>
      <t>a</t>
    </r>
    <r>
      <rPr>
        <sz val="11"/>
        <rFont val="Times New Roman"/>
        <family val="1"/>
      </rPr>
      <t>)</t>
    </r>
  </si>
  <si>
    <t xml:space="preserve"> </t>
  </si>
  <si>
    <t>To determine Minimum Fan Area Per Fan</t>
  </si>
  <si>
    <r>
      <t>(0.4 • F</t>
    </r>
    <r>
      <rPr>
        <vertAlign val="subscript"/>
        <sz val="11"/>
        <rFont val="Times New Roman"/>
        <family val="1"/>
      </rPr>
      <t>a</t>
    </r>
    <r>
      <rPr>
        <sz val="11"/>
        <rFont val="Times New Roman"/>
        <family val="1"/>
      </rPr>
      <t>)/N</t>
    </r>
    <r>
      <rPr>
        <vertAlign val="subscript"/>
        <sz val="11"/>
        <rFont val="Times New Roman"/>
        <family val="1"/>
      </rPr>
      <t>f</t>
    </r>
  </si>
  <si>
    <t>To determine Fan Diameter</t>
  </si>
  <si>
    <r>
      <t>[(4 • FAPF)/π]</t>
    </r>
    <r>
      <rPr>
        <vertAlign val="superscript"/>
        <sz val="11"/>
        <rFont val="Times New Roman"/>
        <family val="1"/>
      </rPr>
      <t>0.5</t>
    </r>
  </si>
  <si>
    <t>To determine Air Static Pressure Drop</t>
  </si>
  <si>
    <r>
      <t>(F</t>
    </r>
    <r>
      <rPr>
        <vertAlign val="subscript"/>
        <sz val="11"/>
        <rFont val="Times New Roman"/>
        <family val="1"/>
      </rPr>
      <t>p</t>
    </r>
    <r>
      <rPr>
        <sz val="11"/>
        <rFont val="Times New Roman"/>
        <family val="1"/>
      </rPr>
      <t xml:space="preserve"> • N)/D</t>
    </r>
    <r>
      <rPr>
        <vertAlign val="subscript"/>
        <sz val="11"/>
        <rFont val="Times New Roman"/>
        <family val="1"/>
      </rPr>
      <t>R</t>
    </r>
  </si>
  <si>
    <t>To determine Actual Air Volume</t>
  </si>
  <si>
    <r>
      <t>W</t>
    </r>
    <r>
      <rPr>
        <vertAlign val="subscript"/>
        <sz val="11"/>
        <rFont val="Times New Roman"/>
        <family val="1"/>
      </rPr>
      <t>a</t>
    </r>
    <r>
      <rPr>
        <sz val="11"/>
        <rFont val="Times New Roman"/>
        <family val="1"/>
      </rPr>
      <t>/(D</t>
    </r>
    <r>
      <rPr>
        <vertAlign val="subscript"/>
        <sz val="11"/>
        <rFont val="Times New Roman"/>
        <family val="1"/>
      </rPr>
      <t>R</t>
    </r>
    <r>
      <rPr>
        <sz val="11"/>
        <rFont val="Times New Roman"/>
        <family val="1"/>
      </rPr>
      <t xml:space="preserve"> • 60 • D</t>
    </r>
    <r>
      <rPr>
        <vertAlign val="subscript"/>
        <sz val="11"/>
        <rFont val="Times New Roman"/>
        <family val="1"/>
      </rPr>
      <t>R, air</t>
    </r>
    <r>
      <rPr>
        <sz val="11"/>
        <rFont val="Times New Roman"/>
        <family val="1"/>
      </rPr>
      <t>)</t>
    </r>
  </si>
  <si>
    <t>To determine the fan Total Pressure</t>
  </si>
  <si>
    <t>To determine the Brake Horsepower Per Fan</t>
  </si>
  <si>
    <t>bhp</t>
  </si>
  <si>
    <t>[(ACFM/fan) • PF]/(6356 • 0.7)</t>
  </si>
  <si>
    <t>11.  Calculate Tube-Side Film Coefficient using Equation from Fig 10-13</t>
  </si>
  <si>
    <r>
      <t>h</t>
    </r>
    <r>
      <rPr>
        <vertAlign val="subscript"/>
        <sz val="11"/>
        <color indexed="16"/>
        <rFont val="Times New Roman"/>
        <family val="1"/>
      </rPr>
      <t>t</t>
    </r>
  </si>
  <si>
    <t>(1900 • 0.12 • 0.96)/0.87</t>
  </si>
  <si>
    <t>12.  Calculate Air Quantity</t>
  </si>
  <si>
    <r>
      <t>W</t>
    </r>
    <r>
      <rPr>
        <vertAlign val="subscript"/>
        <sz val="11"/>
        <color indexed="16"/>
        <rFont val="Times New Roman"/>
        <family val="1"/>
      </rPr>
      <t>a</t>
    </r>
  </si>
  <si>
    <t>15000000/(0.24 • 52)</t>
  </si>
  <si>
    <t>13.  Calculate Air Face Mass Velocity</t>
  </si>
  <si>
    <r>
      <t>G</t>
    </r>
    <r>
      <rPr>
        <vertAlign val="subscript"/>
        <sz val="11"/>
        <color indexed="16"/>
        <rFont val="Times New Roman"/>
        <family val="1"/>
      </rPr>
      <t>a</t>
    </r>
  </si>
  <si>
    <t>1201923/465</t>
  </si>
  <si>
    <t>14.  Read Air-Side Film Coefficient from Fig 10-17</t>
  </si>
  <si>
    <r>
      <t>h</t>
    </r>
    <r>
      <rPr>
        <vertAlign val="subscript"/>
        <sz val="11"/>
        <color indexed="16"/>
        <rFont val="Times New Roman"/>
        <family val="1"/>
      </rPr>
      <t>a</t>
    </r>
  </si>
  <si>
    <t>15.  Calculate Overall Transfer Coefficient</t>
  </si>
  <si>
    <r>
      <t>A</t>
    </r>
    <r>
      <rPr>
        <vertAlign val="subscript"/>
        <sz val="11"/>
        <color indexed="16"/>
        <rFont val="Times New Roman"/>
        <family val="1"/>
      </rPr>
      <t>x</t>
    </r>
    <r>
      <rPr>
        <sz val="11"/>
        <color indexed="16"/>
        <rFont val="Times New Roman"/>
        <family val="1"/>
      </rPr>
      <t>/A</t>
    </r>
    <r>
      <rPr>
        <vertAlign val="subscript"/>
        <sz val="11"/>
        <color indexed="16"/>
        <rFont val="Times New Roman"/>
        <family val="1"/>
      </rPr>
      <t>i</t>
    </r>
  </si>
  <si>
    <t>(21.4 • 1.0)/0.87</t>
  </si>
  <si>
    <r>
      <t>1/U</t>
    </r>
    <r>
      <rPr>
        <vertAlign val="subscript"/>
        <sz val="11"/>
        <color indexed="16"/>
        <rFont val="Times New Roman"/>
        <family val="1"/>
      </rPr>
      <t>x</t>
    </r>
  </si>
  <si>
    <t>[(1/252) • 24.6] + (0.001 • 24.6) + (1/8.5)</t>
  </si>
  <si>
    <r>
      <t>Note:  r</t>
    </r>
    <r>
      <rPr>
        <vertAlign val="subscript"/>
        <sz val="11"/>
        <color indexed="16"/>
        <rFont val="Times New Roman"/>
        <family val="1"/>
      </rPr>
      <t>mx</t>
    </r>
    <r>
      <rPr>
        <sz val="11"/>
        <color indexed="16"/>
        <rFont val="Times New Roman"/>
        <family val="1"/>
      </rPr>
      <t xml:space="preserve"> is ommitted since metal resistance is small compared to other resistances</t>
    </r>
  </si>
  <si>
    <t>1/0.240</t>
  </si>
  <si>
    <r>
      <t>If U</t>
    </r>
    <r>
      <rPr>
        <vertAlign val="subscript"/>
        <sz val="11"/>
        <color indexed="16"/>
        <rFont val="Times New Roman"/>
        <family val="1"/>
      </rPr>
      <t>x</t>
    </r>
    <r>
      <rPr>
        <sz val="11"/>
        <color indexed="16"/>
        <rFont val="Times New Roman"/>
        <family val="1"/>
      </rPr>
      <t xml:space="preserve"> calculated is equal or slightly greater than U</t>
    </r>
    <r>
      <rPr>
        <vertAlign val="subscript"/>
        <sz val="11"/>
        <color indexed="16"/>
        <rFont val="Times New Roman"/>
        <family val="1"/>
      </rPr>
      <t>x</t>
    </r>
    <r>
      <rPr>
        <sz val="11"/>
        <color indexed="16"/>
        <rFont val="Times New Roman"/>
        <family val="1"/>
      </rPr>
      <t xml:space="preserve"> assumed at beginning and calculated pressure drop is within allowable pressure drop then the solution is acceptable.  Otherwise repeat steps 1-15 assuming a new U</t>
    </r>
    <r>
      <rPr>
        <vertAlign val="subscript"/>
        <sz val="11"/>
        <color indexed="16"/>
        <rFont val="Times New Roman"/>
        <family val="1"/>
      </rPr>
      <t>x</t>
    </r>
    <r>
      <rPr>
        <sz val="11"/>
        <color indexed="16"/>
        <rFont val="Times New Roman"/>
        <family val="1"/>
      </rPr>
      <t xml:space="preserve"> between original assumed value and calculated value  </t>
    </r>
  </si>
  <si>
    <t>16.  Calculate Minimum Fan Area</t>
  </si>
  <si>
    <t>(0.4 • 465)/2</t>
  </si>
  <si>
    <t>17.  Calculate Fan Diameter</t>
  </si>
  <si>
    <t xml:space="preserve">18.  Calculate Air Static Pressure Drop </t>
  </si>
  <si>
    <r>
      <t>T</t>
    </r>
    <r>
      <rPr>
        <vertAlign val="subscript"/>
        <sz val="11"/>
        <color indexed="16"/>
        <rFont val="Times New Roman"/>
        <family val="1"/>
      </rPr>
      <t>a, avg</t>
    </r>
  </si>
  <si>
    <t>(100+152)/2</t>
  </si>
  <si>
    <r>
      <t>Use Fig 10-18 to find F</t>
    </r>
    <r>
      <rPr>
        <vertAlign val="subscript"/>
        <sz val="11"/>
        <color indexed="16"/>
        <rFont val="Times New Roman"/>
        <family val="1"/>
      </rPr>
      <t>p</t>
    </r>
    <r>
      <rPr>
        <sz val="11"/>
        <color indexed="16"/>
        <rFont val="Times New Roman"/>
        <family val="1"/>
      </rPr>
      <t xml:space="preserve"> using G</t>
    </r>
    <r>
      <rPr>
        <vertAlign val="subscript"/>
        <sz val="11"/>
        <color indexed="16"/>
        <rFont val="Times New Roman"/>
        <family val="1"/>
      </rPr>
      <t>a</t>
    </r>
  </si>
  <si>
    <r>
      <t>F</t>
    </r>
    <r>
      <rPr>
        <vertAlign val="subscript"/>
        <sz val="11"/>
        <color indexed="16"/>
        <rFont val="Times New Roman"/>
        <family val="1"/>
      </rPr>
      <t>p</t>
    </r>
  </si>
  <si>
    <r>
      <t>Use Fig 10-16 to find D</t>
    </r>
    <r>
      <rPr>
        <vertAlign val="subscript"/>
        <sz val="11"/>
        <color indexed="16"/>
        <rFont val="Times New Roman"/>
        <family val="1"/>
      </rPr>
      <t>R</t>
    </r>
    <r>
      <rPr>
        <sz val="11"/>
        <color indexed="16"/>
        <rFont val="Times New Roman"/>
        <family val="1"/>
      </rPr>
      <t xml:space="preserve"> using T</t>
    </r>
    <r>
      <rPr>
        <vertAlign val="subscript"/>
        <sz val="11"/>
        <color indexed="16"/>
        <rFont val="Times New Roman"/>
        <family val="1"/>
      </rPr>
      <t>a, avg</t>
    </r>
  </si>
  <si>
    <r>
      <t>D</t>
    </r>
    <r>
      <rPr>
        <vertAlign val="subscript"/>
        <sz val="11"/>
        <color indexed="16"/>
        <rFont val="Times New Roman"/>
        <family val="1"/>
      </rPr>
      <t>R</t>
    </r>
  </si>
  <si>
    <t>(0.1 • 4)/0.94</t>
  </si>
  <si>
    <r>
      <t>19.  Calculate Actual Air Volume using D</t>
    </r>
    <r>
      <rPr>
        <vertAlign val="subscript"/>
        <sz val="11"/>
        <color indexed="16"/>
        <rFont val="Times New Roman"/>
        <family val="1"/>
      </rPr>
      <t>R</t>
    </r>
    <r>
      <rPr>
        <sz val="11"/>
        <color indexed="16"/>
        <rFont val="Times New Roman"/>
        <family val="1"/>
      </rPr>
      <t xml:space="preserve"> of Air at Fan Inlet</t>
    </r>
  </si>
  <si>
    <t>1201923/(0.94 • 60 • 0.0749)</t>
  </si>
  <si>
    <t>Total</t>
  </si>
  <si>
    <t>per Fan</t>
  </si>
  <si>
    <r>
      <t>20.  Approximate Fan Total Pressure using D</t>
    </r>
    <r>
      <rPr>
        <vertAlign val="subscript"/>
        <sz val="11"/>
        <color indexed="16"/>
        <rFont val="Times New Roman"/>
        <family val="1"/>
      </rPr>
      <t>R</t>
    </r>
    <r>
      <rPr>
        <sz val="11"/>
        <color indexed="16"/>
        <rFont val="Times New Roman"/>
        <family val="1"/>
      </rPr>
      <t xml:space="preserve"> of Air at Fan and Fan Area</t>
    </r>
  </si>
  <si>
    <t>21.  Approximate Brake Horsepower Per Fan, using 70% Fan Efficiency</t>
  </si>
  <si>
    <t>Fan Efficiency</t>
  </si>
  <si>
    <t>(142261 • 0.56)/(6356 • 0.7)</t>
  </si>
  <si>
    <t>Actual Fan Motor needed for 92% Efficient Speed reducer</t>
  </si>
  <si>
    <t>17.81/0.92</t>
  </si>
  <si>
    <t>hp</t>
  </si>
  <si>
    <t>Calculate Extended Surface Area</t>
  </si>
  <si>
    <t>15.5 • 30</t>
  </si>
  <si>
    <t>465 • 107.2</t>
  </si>
  <si>
    <t xml:space="preserve">One Unit having </t>
  </si>
  <si>
    <t>ft diameter fans</t>
  </si>
  <si>
    <t>hp fan drivers</t>
  </si>
  <si>
    <t>dimensionless</t>
  </si>
  <si>
    <t>Air density, 70 degF, sea level</t>
  </si>
  <si>
    <t>lb/cu.ft</t>
  </si>
  <si>
    <t>sq.ft./sq.ft.</t>
  </si>
  <si>
    <t>See Intermediate Calculations below.</t>
  </si>
  <si>
    <r>
      <t>Btu/(h • ft</t>
    </r>
    <r>
      <rPr>
        <vertAlign val="superscript"/>
        <sz val="11"/>
        <color indexed="16"/>
        <rFont val="Times New Roman"/>
        <family val="1"/>
      </rPr>
      <t>2</t>
    </r>
    <r>
      <rPr>
        <sz val="11"/>
        <color indexed="16"/>
        <rFont val="Times New Roman"/>
        <family val="1"/>
      </rPr>
      <t xml:space="preserve"> • °F)</t>
    </r>
  </si>
  <si>
    <t>Alternatively, use Fig. 9-3 LMTD diagram</t>
  </si>
  <si>
    <t>71.3 • 1.0</t>
  </si>
  <si>
    <t>50,700/107.2</t>
  </si>
  <si>
    <t>465/30</t>
  </si>
  <si>
    <t>50,070/(5.58 • 30)</t>
  </si>
  <si>
    <t>(144 • 273000 • 3)/(3600 • 299 • 0.5945)</t>
  </si>
  <si>
    <t>(0.87 • 184)/0.51</t>
  </si>
  <si>
    <r>
      <t>Example 10-2 Part 1</t>
    </r>
    <r>
      <rPr>
        <sz val="11"/>
        <rFont val="Times New Roman"/>
        <family val="1"/>
      </rPr>
      <t xml:space="preserve"> -- Procedure for estimating transfer surface, plot area, and horsepower</t>
    </r>
  </si>
  <si>
    <t>48 degAPI</t>
  </si>
  <si>
    <t>Sea Level</t>
  </si>
  <si>
    <r>
      <t>Example 10-2 Part 2</t>
    </r>
    <r>
      <rPr>
        <sz val="11"/>
        <rFont val="Times New Roman"/>
        <family val="1"/>
      </rPr>
      <t xml:space="preserve"> -- Procedure for estimating transfer surface, plot area, and horsepower Continued</t>
    </r>
  </si>
  <si>
    <t>Calculated Data from Example 10-2 Part 1</t>
  </si>
  <si>
    <r>
      <t>Using Fig 10-13 to find J Factor using N</t>
    </r>
    <r>
      <rPr>
        <vertAlign val="subscript"/>
        <sz val="11"/>
        <color indexed="16"/>
        <rFont val="Times New Roman"/>
        <family val="1"/>
      </rPr>
      <t xml:space="preserve">R </t>
    </r>
    <r>
      <rPr>
        <sz val="11"/>
        <color indexed="16"/>
        <rFont val="Times New Roman"/>
        <family val="1"/>
      </rPr>
      <t>= 314 from Part 1.</t>
    </r>
  </si>
  <si>
    <t>lb/hr-sq.ft. face area</t>
  </si>
  <si>
    <r>
      <t>ft</t>
    </r>
    <r>
      <rPr>
        <vertAlign val="superscript"/>
        <sz val="11"/>
        <color indexed="16"/>
        <rFont val="Times New Roman"/>
        <family val="1"/>
      </rPr>
      <t>2</t>
    </r>
  </si>
  <si>
    <r>
      <t>in. H</t>
    </r>
    <r>
      <rPr>
        <vertAlign val="subscript"/>
        <sz val="11"/>
        <color indexed="16"/>
        <rFont val="Times New Roman"/>
        <family val="1"/>
      </rPr>
      <t>2</t>
    </r>
    <r>
      <rPr>
        <sz val="11"/>
        <color indexed="16"/>
        <rFont val="Times New Roman"/>
        <family val="1"/>
      </rPr>
      <t>O/row of tubes</t>
    </r>
  </si>
  <si>
    <r>
      <t>in. H</t>
    </r>
    <r>
      <rPr>
        <vertAlign val="subscript"/>
        <sz val="11"/>
        <color indexed="16"/>
        <rFont val="Times New Roman"/>
        <family val="1"/>
      </rPr>
      <t>2</t>
    </r>
    <r>
      <rPr>
        <sz val="11"/>
        <color indexed="16"/>
        <rFont val="Times New Roman"/>
        <family val="1"/>
      </rPr>
      <t>O</t>
    </r>
  </si>
  <si>
    <t>Btu/(hr-degF-ft2)</t>
  </si>
  <si>
    <t>Avoid placing bank of coolers downwind from other heat gererating equipment.</t>
  </si>
  <si>
    <r>
      <t>ft</t>
    </r>
    <r>
      <rPr>
        <vertAlign val="superscript"/>
        <sz val="11"/>
        <rFont val="Times New Roman"/>
        <family val="1"/>
      </rPr>
      <t>2</t>
    </r>
    <r>
      <rPr>
        <sz val="11"/>
        <rFont val="Times New Roman"/>
        <family val="1"/>
      </rPr>
      <t xml:space="preserve"> of extended area</t>
    </r>
  </si>
  <si>
    <t>Use tension wrapped finned tubes for service below 400 deg F process fluid.</t>
  </si>
  <si>
    <r>
      <t>lb/(ft</t>
    </r>
    <r>
      <rPr>
        <vertAlign val="superscript"/>
        <sz val="11"/>
        <color indexed="16"/>
        <rFont val="Times New Roman"/>
        <family val="1"/>
      </rPr>
      <t>2</t>
    </r>
    <r>
      <rPr>
        <sz val="11"/>
        <color indexed="16"/>
        <rFont val="Times New Roman"/>
        <family val="1"/>
      </rPr>
      <t xml:space="preserve"> • sec)</t>
    </r>
  </si>
  <si>
    <t>CONTINUED ON NEXT TAB "EXAMPLE 10-2 PART 2"</t>
  </si>
  <si>
    <t>Air density, seal level, 70 degF</t>
  </si>
  <si>
    <t>Air face velocity is typically 600 SCF/min.</t>
  </si>
  <si>
    <t>Truck shippable air coolers do not exceed typically 15 ft X 45 ft</t>
  </si>
  <si>
    <r>
      <t>ΔP</t>
    </r>
    <r>
      <rPr>
        <vertAlign val="subscript"/>
        <sz val="11"/>
        <color indexed="16"/>
        <rFont val="Times New Roman"/>
        <family val="1"/>
      </rPr>
      <t>t</t>
    </r>
  </si>
  <si>
    <r>
      <t>Btu/(h • ft</t>
    </r>
    <r>
      <rPr>
        <vertAlign val="superscript"/>
        <sz val="11"/>
        <rFont val="Times New Roman"/>
        <family val="1"/>
      </rPr>
      <t>2</t>
    </r>
    <r>
      <rPr>
        <sz val="11"/>
        <rFont val="Times New Roman"/>
        <family val="1"/>
      </rPr>
      <t xml:space="preserve"> • °F)</t>
    </r>
  </si>
  <si>
    <r>
      <t>ΔP</t>
    </r>
    <r>
      <rPr>
        <vertAlign val="subscript"/>
        <sz val="11"/>
        <rFont val="Times New Roman"/>
        <family val="1"/>
      </rPr>
      <t>a</t>
    </r>
  </si>
  <si>
    <r>
      <t>ΔP</t>
    </r>
    <r>
      <rPr>
        <vertAlign val="subscript"/>
        <sz val="11"/>
        <rFont val="Times New Roman"/>
        <family val="1"/>
      </rPr>
      <t xml:space="preserve">a </t>
    </r>
    <r>
      <rPr>
        <sz val="11"/>
        <rFont val="Times New Roman"/>
        <family val="1"/>
      </rPr>
      <t>+ [ACFM/(4005 • ((π • D</t>
    </r>
    <r>
      <rPr>
        <vertAlign val="superscript"/>
        <sz val="11"/>
        <rFont val="Times New Roman"/>
        <family val="1"/>
      </rPr>
      <t>2</t>
    </r>
    <r>
      <rPr>
        <sz val="11"/>
        <rFont val="Times New Roman"/>
        <family val="1"/>
      </rPr>
      <t>)/4))]</t>
    </r>
    <r>
      <rPr>
        <vertAlign val="superscript"/>
        <sz val="11"/>
        <rFont val="Times New Roman"/>
        <family val="1"/>
      </rPr>
      <t>2</t>
    </r>
    <r>
      <rPr>
        <sz val="11"/>
        <rFont val="Times New Roman"/>
        <family val="1"/>
      </rPr>
      <t xml:space="preserve"> • D</t>
    </r>
    <r>
      <rPr>
        <vertAlign val="subscript"/>
        <sz val="11"/>
        <rFont val="Times New Roman"/>
        <family val="1"/>
      </rPr>
      <t>R</t>
    </r>
  </si>
  <si>
    <r>
      <t>[(4 • 93)/π]</t>
    </r>
    <r>
      <rPr>
        <vertAlign val="superscript"/>
        <sz val="11"/>
        <color indexed="16"/>
        <rFont val="Times New Roman"/>
        <family val="1"/>
      </rPr>
      <t>0.5</t>
    </r>
  </si>
  <si>
    <r>
      <t>ΔP</t>
    </r>
    <r>
      <rPr>
        <vertAlign val="subscript"/>
        <sz val="11"/>
        <color indexed="16"/>
        <rFont val="Times New Roman"/>
        <family val="1"/>
      </rPr>
      <t>a</t>
    </r>
  </si>
  <si>
    <r>
      <t>0.43 + [142261/(4005 • ((π • 11</t>
    </r>
    <r>
      <rPr>
        <vertAlign val="superscript"/>
        <sz val="11"/>
        <color indexed="16"/>
        <rFont val="Times New Roman"/>
        <family val="1"/>
      </rPr>
      <t>2</t>
    </r>
    <r>
      <rPr>
        <sz val="11"/>
        <color indexed="16"/>
        <rFont val="Times New Roman"/>
        <family val="1"/>
      </rPr>
      <t>)/4))]</t>
    </r>
    <r>
      <rPr>
        <vertAlign val="superscript"/>
        <sz val="11"/>
        <color indexed="16"/>
        <rFont val="Times New Roman"/>
        <family val="1"/>
      </rPr>
      <t>2</t>
    </r>
    <r>
      <rPr>
        <sz val="11"/>
        <color indexed="16"/>
        <rFont val="Times New Roman"/>
        <family val="1"/>
      </rPr>
      <t xml:space="preserve"> • 0.94</t>
    </r>
  </si>
  <si>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</si>
  <si>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</si>
  <si>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</si>
  <si>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 reference to or reliance on the information in thes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</si>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</sst>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0"/>
    <numFmt numFmtId="165" formatCode="0.0"/>
  </numFmts>
  <fonts count="25" x14ac:knownFonts="1">
    <font>
      <sz val="11"/>
      <color theme="1"/>
      <name val="Calibri"/>
      <family val="2"/>
      <scheme val="minor"/>
    </font>
    <font>
      <b/>
      <sz val="10"/>
      <name val="Arial"/>
      <family val="2"/>
    </font>
    <font>
      <sz val="10"/>
      <name val="Times New Roman"/>
      <family val="1"/>
    </font>
    <font>
      <vertAlign val="subscript"/>
      <sz val="10"/>
      <name val="Times New Roman"/>
      <family val="1"/>
    </font>
    <font>
      <sz val="10"/>
      <name val="Calibri"/>
      <family val="2"/>
    </font>
    <font>
      <vertAlign val="superscript"/>
      <sz val="10"/>
      <name val="Times New Roman"/>
      <family val="1"/>
    </font>
    <font>
      <b/>
      <sz val="10"/>
      <name val="Times New Roman"/>
      <family val="1"/>
    </font>
    <font>
      <b/>
      <sz val="11"/>
      <name val="Times New Roman"/>
      <family val="1"/>
    </font>
    <font>
      <sz val="11"/>
      <name val="Times New Roman"/>
      <family val="1"/>
    </font>
    <font>
      <sz val="11"/>
      <color indexed="18"/>
      <name val="Times New Roman"/>
      <family val="1"/>
    </font>
    <font>
      <sz val="11"/>
      <color indexed="16"/>
      <name val="Times New Roman"/>
      <family val="1"/>
    </font>
    <font>
      <b/>
      <sz val="11"/>
      <color indexed="16"/>
      <name val="Times New Roman"/>
      <family val="1"/>
    </font>
    <font>
      <b/>
      <sz val="11"/>
      <color indexed="18"/>
      <name val="Times New Roman"/>
      <family val="1"/>
    </font>
    <font>
      <sz val="10"/>
      <color indexed="18"/>
      <name val="Times New Roman"/>
      <family val="1"/>
    </font>
    <font>
      <sz val="11"/>
      <color theme="5" tint="-0.249977111117893"/>
      <name val="Times New Roman"/>
      <family val="1"/>
    </font>
    <font>
      <b/>
      <sz val="11"/>
      <color theme="5" tint="-0.249977111117893"/>
      <name val="Times New Roman"/>
      <family val="1"/>
    </font>
    <font>
      <sz val="11"/>
      <color theme="1"/>
      <name val="Calibri"/>
      <family val="2"/>
      <scheme val="minor"/>
    </font>
    <font>
      <b/>
      <sz val="14"/>
      <color theme="1"/>
      <name val="Calibri"/>
      <family val="2"/>
      <scheme val="minor"/>
    </font>
    <font>
      <vertAlign val="subscript"/>
      <sz val="11"/>
      <name val="Times New Roman"/>
      <family val="1"/>
    </font>
    <font>
      <sz val="11"/>
      <color rgb="FFFF0000"/>
      <name val="Times New Roman"/>
      <family val="1"/>
    </font>
    <font>
      <vertAlign val="superscript"/>
      <sz val="11"/>
      <name val="Times New Roman"/>
      <family val="1"/>
    </font>
    <font>
      <b/>
      <u/>
      <sz val="11"/>
      <color indexed="16"/>
      <name val="Times New Roman"/>
      <family val="1"/>
    </font>
    <font>
      <vertAlign val="subscript"/>
      <sz val="11"/>
      <color indexed="16"/>
      <name val="Times New Roman"/>
      <family val="1"/>
    </font>
    <font>
      <b/>
      <vertAlign val="superscript"/>
      <sz val="11"/>
      <color indexed="16"/>
      <name val="Times New Roman"/>
      <family val="1"/>
    </font>
    <font>
      <vertAlign val="superscript"/>
      <sz val="11"/>
      <color indexed="16"/>
      <name val="Times New Roman"/>
      <family val="1"/>
    </font>
  </fonts>
  <fills count="4">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s>
  <borders count="3">
    <border>
      <left/>
      <right/>
      <top/>
      <bottom/>
      <diagonal/>
    </border>
    <border>
      <left/>
      <right/>
      <top/>
      <bottom style="medium">
        <color indexed="64"/>
      </bottom>
      <diagonal/>
    </border>
    <border>
      <left/>
      <right/>
      <top/>
      <bottom style="thin">
        <color indexed="64"/>
      </bottom>
      <diagonal/>
    </border>
  </borders>
  <cellStyleXfs count="2">
    <xf numFmtId="0" fontId="0" fillId="0" borderId="0"/>
    <xf numFmtId="43" fontId="16" fillId="0" borderId="0" applyFont="0" applyFill="0" applyBorder="0" applyAlignment="0" applyProtection="0"/>
  </cellStyleXfs>
  <cellXfs count="199">
    <xf numFmtId="0" fontId="0" fillId="0" borderId="0" xfId="0"/>
    <xf numFmtId="0" fontId="2" fillId="0" borderId="0" xfId="0" applyFont="1"/>
    <xf numFmtId="0" fontId="2" fillId="0" borderId="0" xfId="0" applyFont="1" applyAlignment="1">
      <alignment horizontal="center" vertical="top"/>
    </xf>
    <xf numFmtId="0" fontId="2" fillId="0" borderId="0" xfId="0" applyFont="1" applyAlignment="1">
      <alignment vertical="top" wrapText="1"/>
    </xf>
    <xf numFmtId="0" fontId="4" fillId="0" borderId="0" xfId="0" applyFont="1" applyAlignment="1">
      <alignment horizontal="center" vertical="top"/>
    </xf>
    <xf numFmtId="0" fontId="0" fillId="0" borderId="0" xfId="0" applyAlignment="1">
      <alignment horizontal="center" vertical="top"/>
    </xf>
    <xf numFmtId="0" fontId="2" fillId="0" borderId="0" xfId="0" applyFont="1" applyAlignment="1">
      <alignment vertical="top"/>
    </xf>
    <xf numFmtId="0" fontId="8" fillId="0" borderId="0" xfId="0" applyFont="1"/>
    <xf numFmtId="0" fontId="8" fillId="0" borderId="0" xfId="0" applyFont="1" applyAlignment="1">
      <alignment horizontal="center"/>
    </xf>
    <xf numFmtId="0" fontId="8" fillId="0" borderId="0" xfId="0" applyFont="1" applyAlignment="1">
      <alignment horizontal="left"/>
    </xf>
    <xf numFmtId="0" fontId="8" fillId="0" borderId="0" xfId="0" applyFont="1" applyAlignment="1">
      <alignment horizontal="right"/>
    </xf>
    <xf numFmtId="0" fontId="9" fillId="0" borderId="0" xfId="0" applyFont="1" applyFill="1" applyBorder="1" applyAlignment="1">
      <alignment horizontal="right"/>
    </xf>
    <xf numFmtId="165" fontId="10" fillId="0" borderId="0" xfId="0" applyNumberFormat="1" applyFont="1" applyFill="1" applyBorder="1" applyAlignment="1">
      <alignment horizontal="center"/>
    </xf>
    <xf numFmtId="1" fontId="10" fillId="0" borderId="0" xfId="0" applyNumberFormat="1" applyFont="1" applyFill="1" applyBorder="1" applyAlignment="1">
      <alignment horizontal="center"/>
    </xf>
    <xf numFmtId="164" fontId="11" fillId="0" borderId="0" xfId="0" applyNumberFormat="1" applyFont="1" applyFill="1" applyBorder="1" applyAlignment="1">
      <alignment horizontal="center"/>
    </xf>
    <xf numFmtId="164" fontId="10" fillId="0" borderId="0" xfId="0" applyNumberFormat="1" applyFont="1" applyFill="1" applyBorder="1" applyAlignment="1">
      <alignment horizontal="center"/>
    </xf>
    <xf numFmtId="0" fontId="10" fillId="0" borderId="0" xfId="0" applyFont="1" applyFill="1" applyBorder="1" applyAlignment="1">
      <alignment horizontal="right"/>
    </xf>
    <xf numFmtId="0" fontId="10" fillId="0" borderId="0" xfId="0" applyNumberFormat="1" applyFont="1" applyFill="1" applyBorder="1" applyAlignment="1">
      <alignment horizontal="center"/>
    </xf>
    <xf numFmtId="2" fontId="10" fillId="0" borderId="0" xfId="0" applyNumberFormat="1" applyFont="1" applyFill="1" applyBorder="1" applyAlignment="1">
      <alignment horizontal="center"/>
    </xf>
    <xf numFmtId="0" fontId="10" fillId="0" borderId="0" xfId="0" applyFont="1" applyFill="1" applyBorder="1" applyAlignment="1">
      <alignment horizontal="right" vertical="center"/>
    </xf>
    <xf numFmtId="0" fontId="10" fillId="0" borderId="0" xfId="0" applyFont="1" applyFill="1" applyBorder="1" applyAlignment="1">
      <alignment horizontal="center" vertical="center"/>
    </xf>
    <xf numFmtId="165" fontId="10" fillId="0" borderId="0"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wrapText="1"/>
    </xf>
    <xf numFmtId="0" fontId="9" fillId="0" borderId="0" xfId="0" applyFont="1" applyFill="1" applyBorder="1" applyAlignment="1">
      <alignment horizontal="center"/>
    </xf>
    <xf numFmtId="3" fontId="9" fillId="0" borderId="0" xfId="0" applyNumberFormat="1" applyFont="1" applyFill="1" applyBorder="1" applyAlignment="1">
      <alignment horizontal="center"/>
    </xf>
    <xf numFmtId="165" fontId="12" fillId="0" borderId="0" xfId="0" applyNumberFormat="1" applyFont="1" applyFill="1" applyBorder="1" applyAlignment="1">
      <alignment horizontal="center"/>
    </xf>
    <xf numFmtId="164" fontId="12" fillId="0" borderId="0" xfId="0" applyNumberFormat="1" applyFont="1" applyFill="1" applyBorder="1" applyAlignment="1">
      <alignment horizontal="center"/>
    </xf>
    <xf numFmtId="3" fontId="9" fillId="0" borderId="0" xfId="0" applyNumberFormat="1" applyFont="1" applyFill="1" applyBorder="1" applyAlignment="1"/>
    <xf numFmtId="1" fontId="9" fillId="0" borderId="0" xfId="0" applyNumberFormat="1" applyFont="1" applyFill="1" applyBorder="1" applyAlignment="1">
      <alignment horizontal="center"/>
    </xf>
    <xf numFmtId="0" fontId="13" fillId="0" borderId="0" xfId="0" applyFont="1" applyFill="1" applyBorder="1" applyAlignment="1">
      <alignment horizontal="left"/>
    </xf>
    <xf numFmtId="165" fontId="14" fillId="0" borderId="0" xfId="0" applyNumberFormat="1" applyFont="1" applyFill="1" applyBorder="1" applyAlignment="1">
      <alignment horizontal="center"/>
    </xf>
    <xf numFmtId="1" fontId="14" fillId="0" borderId="0" xfId="0" applyNumberFormat="1" applyFont="1" applyFill="1" applyBorder="1" applyAlignment="1">
      <alignment horizontal="center"/>
    </xf>
    <xf numFmtId="164" fontId="15" fillId="0" borderId="0" xfId="0" applyNumberFormat="1" applyFont="1" applyFill="1" applyBorder="1" applyAlignment="1">
      <alignment horizontal="center"/>
    </xf>
    <xf numFmtId="164" fontId="14" fillId="0" borderId="0" xfId="0" applyNumberFormat="1" applyFont="1" applyFill="1" applyBorder="1" applyAlignment="1">
      <alignment horizontal="center"/>
    </xf>
    <xf numFmtId="0" fontId="14" fillId="0" borderId="0" xfId="0" applyFont="1" applyFill="1" applyBorder="1" applyAlignment="1">
      <alignment horizontal="right"/>
    </xf>
    <xf numFmtId="0" fontId="14" fillId="0" borderId="0" xfId="0" applyNumberFormat="1" applyFont="1" applyFill="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right" vertical="center"/>
    </xf>
    <xf numFmtId="0" fontId="14" fillId="0" borderId="0" xfId="0" applyFont="1" applyFill="1" applyBorder="1" applyAlignment="1">
      <alignment horizontal="center" vertical="center"/>
    </xf>
    <xf numFmtId="165" fontId="14" fillId="0" borderId="0" xfId="0" applyNumberFormat="1" applyFont="1" applyFill="1" applyBorder="1" applyAlignment="1">
      <alignment horizontal="center" vertical="center"/>
    </xf>
    <xf numFmtId="0" fontId="14" fillId="0" borderId="0" xfId="0" applyNumberFormat="1" applyFont="1" applyFill="1" applyBorder="1" applyAlignment="1">
      <alignment horizontal="center" vertical="center"/>
    </xf>
    <xf numFmtId="164" fontId="15" fillId="0" borderId="0" xfId="0" applyNumberFormat="1" applyFont="1" applyFill="1" applyBorder="1" applyAlignment="1">
      <alignment horizontal="center" vertical="center" wrapText="1"/>
    </xf>
    <xf numFmtId="0" fontId="8" fillId="0" borderId="0" xfId="0" applyFont="1" applyFill="1" applyBorder="1" applyAlignment="1">
      <alignment horizontal="left"/>
    </xf>
    <xf numFmtId="0" fontId="8" fillId="0" borderId="0" xfId="0" applyFont="1" applyFill="1" applyBorder="1" applyAlignment="1">
      <alignment horizontal="center"/>
    </xf>
    <xf numFmtId="0" fontId="8" fillId="0" borderId="0" xfId="0" applyFont="1" applyFill="1" applyBorder="1"/>
    <xf numFmtId="0" fontId="17" fillId="0" borderId="0" xfId="0" applyFont="1"/>
    <xf numFmtId="0" fontId="0" fillId="0" borderId="0" xfId="0" applyAlignment="1">
      <alignment vertical="center"/>
    </xf>
    <xf numFmtId="0" fontId="10" fillId="0" borderId="0" xfId="0" applyFont="1" applyFill="1" applyBorder="1" applyAlignment="1">
      <alignment horizontal="left"/>
    </xf>
    <xf numFmtId="0" fontId="10" fillId="0" borderId="0" xfId="0" applyFont="1" applyFill="1" applyBorder="1" applyAlignment="1">
      <alignment horizontal="center"/>
    </xf>
    <xf numFmtId="0" fontId="14" fillId="0" borderId="0" xfId="0" applyFont="1" applyFill="1" applyBorder="1" applyAlignment="1">
      <alignment horizontal="left"/>
    </xf>
    <xf numFmtId="0" fontId="14" fillId="0" borderId="0" xfId="0" applyFont="1" applyFill="1" applyBorder="1" applyAlignment="1">
      <alignment horizontal="center"/>
    </xf>
    <xf numFmtId="0" fontId="1" fillId="0" borderId="0" xfId="0" applyFont="1" applyAlignment="1">
      <alignment horizontal="center" vertical="top" wrapText="1"/>
    </xf>
    <xf numFmtId="0" fontId="0" fillId="0" borderId="0" xfId="0" applyAlignment="1">
      <alignment horizontal="center"/>
    </xf>
    <xf numFmtId="0" fontId="1" fillId="0" borderId="1" xfId="0" applyFont="1" applyBorder="1" applyAlignment="1">
      <alignment horizontal="center" vertical="top" wrapText="1"/>
    </xf>
    <xf numFmtId="0" fontId="0" fillId="0" borderId="1" xfId="0" applyBorder="1" applyAlignment="1">
      <alignment horizontal="center"/>
    </xf>
    <xf numFmtId="0" fontId="6" fillId="0" borderId="0" xfId="0" applyFont="1" applyAlignment="1">
      <alignment horizontal="left" vertical="top"/>
    </xf>
    <xf numFmtId="0" fontId="14" fillId="0" borderId="0" xfId="0" applyFont="1" applyFill="1" applyBorder="1" applyAlignment="1">
      <alignment horizontal="center"/>
    </xf>
    <xf numFmtId="0" fontId="14" fillId="0" borderId="0" xfId="0" applyFont="1" applyFill="1" applyBorder="1" applyAlignment="1">
      <alignment horizontal="left" vertical="top" wrapText="1"/>
    </xf>
    <xf numFmtId="0" fontId="14" fillId="0" borderId="0" xfId="0" applyFont="1" applyFill="1" applyBorder="1" applyAlignment="1">
      <alignment horizontal="left"/>
    </xf>
    <xf numFmtId="0" fontId="14" fillId="0" borderId="0" xfId="0" applyFont="1" applyFill="1" applyBorder="1" applyAlignment="1">
      <alignment horizontal="left" vertical="center" wrapText="1"/>
    </xf>
    <xf numFmtId="0" fontId="10" fillId="0" borderId="0" xfId="0" applyFont="1" applyFill="1" applyBorder="1" applyAlignment="1">
      <alignment horizontal="center"/>
    </xf>
    <xf numFmtId="0" fontId="10" fillId="0" borderId="0" xfId="0" applyFont="1" applyFill="1" applyBorder="1" applyAlignment="1">
      <alignment horizontal="left"/>
    </xf>
    <xf numFmtId="0" fontId="10" fillId="0" borderId="0" xfId="0" applyFont="1" applyFill="1" applyBorder="1" applyAlignment="1">
      <alignment horizontal="left" vertical="top" wrapText="1"/>
    </xf>
    <xf numFmtId="0" fontId="10" fillId="0" borderId="0" xfId="0" applyFont="1" applyFill="1" applyBorder="1" applyAlignment="1">
      <alignment horizontal="left" vertical="center" wrapText="1"/>
    </xf>
    <xf numFmtId="0" fontId="7" fillId="2" borderId="0" xfId="0" applyFont="1" applyFill="1" applyBorder="1" applyAlignment="1">
      <alignment horizontal="left" vertical="top" wrapText="1"/>
    </xf>
    <xf numFmtId="0" fontId="8" fillId="2" borderId="0" xfId="0" applyFont="1" applyFill="1" applyBorder="1" applyAlignment="1">
      <alignment horizontal="center"/>
    </xf>
    <xf numFmtId="0" fontId="7" fillId="2" borderId="0" xfId="0" applyFont="1" applyFill="1" applyBorder="1" applyAlignment="1">
      <alignment horizontal="left"/>
    </xf>
    <xf numFmtId="0" fontId="8" fillId="2" borderId="0" xfId="0" applyFont="1" applyFill="1" applyBorder="1" applyAlignment="1">
      <alignment horizontal="left"/>
    </xf>
    <xf numFmtId="0" fontId="7" fillId="2" borderId="0" xfId="0" applyFont="1" applyFill="1" applyBorder="1" applyAlignment="1">
      <alignment horizontal="center"/>
    </xf>
    <xf numFmtId="3" fontId="8" fillId="2" borderId="0" xfId="0" applyNumberFormat="1" applyFont="1" applyFill="1" applyBorder="1" applyAlignment="1">
      <alignment horizontal="center"/>
    </xf>
    <xf numFmtId="0" fontId="8" fillId="2" borderId="0" xfId="0" applyFont="1" applyFill="1" applyBorder="1" applyAlignment="1">
      <alignment horizontal="left" vertical="center"/>
    </xf>
    <xf numFmtId="0" fontId="8" fillId="2" borderId="0" xfId="0" applyFont="1" applyFill="1" applyBorder="1" applyAlignment="1">
      <alignment horizontal="center" vertical="center"/>
    </xf>
    <xf numFmtId="39" fontId="8" fillId="2" borderId="0" xfId="1" applyNumberFormat="1" applyFont="1" applyFill="1" applyBorder="1" applyAlignment="1">
      <alignment horizontal="center" vertical="center"/>
    </xf>
    <xf numFmtId="164" fontId="8" fillId="2" borderId="0" xfId="0" applyNumberFormat="1"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left" vertical="center" wrapText="1"/>
    </xf>
    <xf numFmtId="0" fontId="7" fillId="2" borderId="0" xfId="0" applyFont="1" applyFill="1" applyBorder="1" applyAlignment="1">
      <alignment horizontal="center" vertical="center"/>
    </xf>
    <xf numFmtId="165" fontId="8" fillId="2" borderId="0" xfId="0" applyNumberFormat="1" applyFont="1" applyFill="1" applyBorder="1" applyAlignment="1">
      <alignment horizontal="center" vertical="center"/>
    </xf>
    <xf numFmtId="0" fontId="8" fillId="2" borderId="0" xfId="0" applyFont="1" applyFill="1" applyBorder="1" applyAlignment="1">
      <alignment horizontal="left" wrapText="1"/>
    </xf>
    <xf numFmtId="3" fontId="8" fillId="2" borderId="0" xfId="0" applyNumberFormat="1" applyFont="1" applyFill="1" applyBorder="1" applyAlignment="1">
      <alignment horizontal="center" vertical="center"/>
    </xf>
    <xf numFmtId="2" fontId="8" fillId="2" borderId="0" xfId="0" applyNumberFormat="1" applyFont="1" applyFill="1" applyBorder="1" applyAlignment="1">
      <alignment horizontal="center" vertical="center"/>
    </xf>
    <xf numFmtId="2" fontId="8" fillId="2" borderId="0" xfId="0" applyNumberFormat="1" applyFont="1" applyFill="1" applyBorder="1" applyAlignment="1">
      <alignment horizontal="center"/>
    </xf>
    <xf numFmtId="165" fontId="8" fillId="2" borderId="0" xfId="0" applyNumberFormat="1" applyFont="1" applyFill="1" applyBorder="1" applyAlignment="1">
      <alignment horizontal="center"/>
    </xf>
    <xf numFmtId="0" fontId="8" fillId="2" borderId="0" xfId="0" applyFont="1" applyFill="1" applyBorder="1" applyAlignment="1">
      <alignment horizontal="center" vertical="center"/>
    </xf>
    <xf numFmtId="1" fontId="8" fillId="2" borderId="0" xfId="0" applyNumberFormat="1" applyFont="1" applyFill="1" applyBorder="1" applyAlignment="1">
      <alignment horizontal="center" vertical="center"/>
    </xf>
    <xf numFmtId="0" fontId="7" fillId="3" borderId="0" xfId="0" applyFont="1" applyFill="1" applyBorder="1" applyAlignment="1">
      <alignment horizontal="left" vertical="top" wrapText="1"/>
    </xf>
    <xf numFmtId="0" fontId="8" fillId="3" borderId="0" xfId="0" applyFont="1" applyFill="1" applyBorder="1" applyAlignment="1">
      <alignment horizontal="center"/>
    </xf>
    <xf numFmtId="0" fontId="7" fillId="3" borderId="0" xfId="0" applyFont="1" applyFill="1" applyBorder="1" applyAlignment="1">
      <alignment horizontal="left"/>
    </xf>
    <xf numFmtId="0" fontId="8" fillId="3" borderId="0" xfId="0" applyFont="1" applyFill="1" applyBorder="1" applyAlignment="1">
      <alignment horizontal="left"/>
    </xf>
    <xf numFmtId="0" fontId="7" fillId="3" borderId="0" xfId="0" applyFont="1" applyFill="1" applyBorder="1" applyAlignment="1">
      <alignment horizontal="center"/>
    </xf>
    <xf numFmtId="3" fontId="8" fillId="3" borderId="0" xfId="0" applyNumberFormat="1" applyFont="1" applyFill="1" applyBorder="1" applyAlignment="1">
      <alignment horizontal="center"/>
    </xf>
    <xf numFmtId="0" fontId="8" fillId="3" borderId="0" xfId="0" applyFont="1" applyFill="1" applyBorder="1" applyAlignment="1">
      <alignment horizontal="left" vertical="center"/>
    </xf>
    <xf numFmtId="0" fontId="8" fillId="3" borderId="0" xfId="0" applyFont="1" applyFill="1" applyBorder="1" applyAlignment="1">
      <alignment horizontal="center" vertical="center"/>
    </xf>
    <xf numFmtId="164" fontId="8" fillId="3" borderId="0" xfId="0" applyNumberFormat="1" applyFont="1" applyFill="1" applyBorder="1" applyAlignment="1">
      <alignment horizontal="center"/>
    </xf>
    <xf numFmtId="0" fontId="8" fillId="3" borderId="0" xfId="0" applyFont="1" applyFill="1" applyBorder="1" applyAlignment="1">
      <alignment horizontal="left" vertical="center" wrapText="1"/>
    </xf>
    <xf numFmtId="0" fontId="8" fillId="3" borderId="0" xfId="0" applyFont="1" applyFill="1" applyBorder="1" applyAlignment="1">
      <alignment horizontal="center" vertical="center" wrapText="1"/>
    </xf>
    <xf numFmtId="0" fontId="8" fillId="3" borderId="0" xfId="0" applyFont="1" applyFill="1" applyBorder="1" applyAlignment="1">
      <alignment horizontal="left" vertical="center" wrapText="1"/>
    </xf>
    <xf numFmtId="0" fontId="7" fillId="3" borderId="0" xfId="0" applyFont="1" applyFill="1" applyBorder="1" applyAlignment="1">
      <alignment horizontal="center" vertical="center"/>
    </xf>
    <xf numFmtId="0" fontId="8" fillId="3" borderId="0" xfId="0" applyFont="1" applyFill="1" applyBorder="1" applyAlignment="1">
      <alignment horizontal="left" wrapText="1"/>
    </xf>
    <xf numFmtId="2" fontId="8" fillId="3" borderId="0" xfId="0" applyNumberFormat="1" applyFont="1" applyFill="1" applyBorder="1" applyAlignment="1">
      <alignment horizontal="center"/>
    </xf>
    <xf numFmtId="165" fontId="8" fillId="3" borderId="0" xfId="0" applyNumberFormat="1" applyFont="1" applyFill="1" applyBorder="1" applyAlignment="1">
      <alignment horizontal="center"/>
    </xf>
    <xf numFmtId="0" fontId="8" fillId="3" borderId="0" xfId="0" applyFont="1" applyFill="1" applyBorder="1" applyAlignment="1">
      <alignment horizontal="center" vertical="center"/>
    </xf>
    <xf numFmtId="0" fontId="7" fillId="3" borderId="0" xfId="0" applyFont="1" applyFill="1" applyBorder="1" applyAlignment="1">
      <alignment horizontal="left" vertical="top"/>
    </xf>
    <xf numFmtId="0" fontId="8" fillId="3" borderId="0" xfId="0" applyFont="1" applyFill="1" applyBorder="1" applyAlignment="1">
      <alignment horizontal="right"/>
    </xf>
    <xf numFmtId="0" fontId="7" fillId="3" borderId="0" xfId="0" applyFont="1" applyFill="1" applyBorder="1" applyAlignment="1">
      <alignment horizontal="left"/>
    </xf>
    <xf numFmtId="0" fontId="8" fillId="3" borderId="0" xfId="0" applyFont="1" applyFill="1" applyBorder="1" applyAlignment="1">
      <alignment horizontal="left"/>
    </xf>
    <xf numFmtId="0" fontId="8" fillId="3" borderId="0" xfId="0" applyFont="1" applyFill="1" applyBorder="1" applyAlignment="1">
      <alignment horizontal="center"/>
    </xf>
    <xf numFmtId="0" fontId="8" fillId="3" borderId="0" xfId="0" applyFont="1" applyFill="1" applyBorder="1" applyAlignment="1"/>
    <xf numFmtId="0" fontId="21" fillId="3" borderId="0" xfId="0" applyFont="1" applyFill="1" applyBorder="1" applyAlignment="1">
      <alignment horizontal="left"/>
    </xf>
    <xf numFmtId="0" fontId="10" fillId="3" borderId="0" xfId="0" applyFont="1" applyFill="1" applyBorder="1" applyAlignment="1">
      <alignment horizontal="left"/>
    </xf>
    <xf numFmtId="0" fontId="10" fillId="3" borderId="0" xfId="0" applyFont="1" applyFill="1" applyBorder="1" applyAlignment="1">
      <alignment horizontal="center"/>
    </xf>
    <xf numFmtId="0" fontId="10" fillId="3" borderId="0" xfId="0" applyFont="1" applyFill="1" applyBorder="1" applyAlignment="1">
      <alignment horizontal="right"/>
    </xf>
    <xf numFmtId="0" fontId="10" fillId="3" borderId="0" xfId="0" applyFont="1" applyFill="1" applyBorder="1" applyAlignment="1">
      <alignment horizontal="left"/>
    </xf>
    <xf numFmtId="164" fontId="10" fillId="3" borderId="0" xfId="0" applyNumberFormat="1" applyFont="1" applyFill="1" applyBorder="1" applyAlignment="1">
      <alignment horizontal="center"/>
    </xf>
    <xf numFmtId="164" fontId="11" fillId="3" borderId="0" xfId="0" applyNumberFormat="1" applyFont="1" applyFill="1" applyBorder="1" applyAlignment="1">
      <alignment horizontal="center"/>
    </xf>
    <xf numFmtId="0" fontId="10" fillId="3" borderId="0" xfId="0" applyNumberFormat="1" applyFont="1" applyFill="1" applyBorder="1" applyAlignment="1">
      <alignment horizontal="center"/>
    </xf>
    <xf numFmtId="0" fontId="10" fillId="3" borderId="0" xfId="0" applyFont="1" applyFill="1" applyBorder="1" applyAlignment="1">
      <alignment horizontal="center"/>
    </xf>
    <xf numFmtId="2" fontId="10" fillId="3" borderId="0" xfId="0" applyNumberFormat="1" applyFont="1" applyFill="1" applyBorder="1" applyAlignment="1">
      <alignment horizontal="center"/>
    </xf>
    <xf numFmtId="1" fontId="10" fillId="3" borderId="0" xfId="0" applyNumberFormat="1" applyFont="1" applyFill="1" applyBorder="1" applyAlignment="1">
      <alignment horizontal="center"/>
    </xf>
    <xf numFmtId="0" fontId="10" fillId="3" borderId="2" xfId="0" applyFont="1" applyFill="1" applyBorder="1" applyAlignment="1">
      <alignment horizontal="center"/>
    </xf>
    <xf numFmtId="165" fontId="10" fillId="3" borderId="0" xfId="0" applyNumberFormat="1" applyFont="1" applyFill="1" applyBorder="1" applyAlignment="1">
      <alignment horizontal="center"/>
    </xf>
    <xf numFmtId="164" fontId="19" fillId="3" borderId="0" xfId="0" applyNumberFormat="1" applyFont="1" applyFill="1" applyBorder="1" applyAlignment="1">
      <alignment horizontal="center"/>
    </xf>
    <xf numFmtId="3" fontId="10" fillId="3" borderId="0" xfId="0" applyNumberFormat="1" applyFont="1" applyFill="1" applyBorder="1" applyAlignment="1">
      <alignment horizontal="center"/>
    </xf>
    <xf numFmtId="0" fontId="19" fillId="3" borderId="0" xfId="0" applyFont="1" applyFill="1" applyBorder="1" applyAlignment="1">
      <alignment horizontal="right"/>
    </xf>
    <xf numFmtId="0" fontId="7" fillId="2" borderId="0" xfId="0" applyFont="1" applyFill="1" applyBorder="1" applyAlignment="1">
      <alignment horizontal="left" vertical="top"/>
    </xf>
    <xf numFmtId="0" fontId="8" fillId="2" borderId="0" xfId="0" applyFont="1" applyFill="1" applyBorder="1" applyAlignment="1">
      <alignment horizontal="right"/>
    </xf>
    <xf numFmtId="0" fontId="7" fillId="2" borderId="0" xfId="0" applyFont="1" applyFill="1" applyBorder="1" applyAlignment="1">
      <alignment horizontal="left"/>
    </xf>
    <xf numFmtId="37" fontId="8" fillId="2" borderId="0" xfId="1" applyNumberFormat="1" applyFont="1" applyFill="1" applyBorder="1" applyAlignment="1">
      <alignment horizontal="center" vertical="center"/>
    </xf>
    <xf numFmtId="0" fontId="8" fillId="2" borderId="0" xfId="0" applyFont="1" applyFill="1" applyBorder="1" applyAlignment="1">
      <alignment horizontal="left"/>
    </xf>
    <xf numFmtId="0" fontId="8" fillId="2" borderId="0" xfId="0" applyFont="1" applyFill="1" applyBorder="1" applyAlignment="1">
      <alignment horizontal="center"/>
    </xf>
    <xf numFmtId="0" fontId="8" fillId="2" borderId="0" xfId="0" applyFont="1" applyFill="1" applyBorder="1" applyAlignment="1"/>
    <xf numFmtId="0" fontId="21" fillId="2" borderId="0" xfId="0" applyFont="1" applyFill="1" applyBorder="1" applyAlignment="1">
      <alignment horizontal="left"/>
    </xf>
    <xf numFmtId="0" fontId="10" fillId="2" borderId="0" xfId="0" applyFont="1" applyFill="1" applyBorder="1" applyAlignment="1">
      <alignment horizontal="left"/>
    </xf>
    <xf numFmtId="0" fontId="10" fillId="2" borderId="0" xfId="0" applyFont="1" applyFill="1" applyBorder="1" applyAlignment="1">
      <alignment horizontal="center"/>
    </xf>
    <xf numFmtId="0" fontId="10" fillId="2" borderId="0" xfId="0" applyFont="1" applyFill="1" applyBorder="1" applyAlignment="1">
      <alignment horizontal="right"/>
    </xf>
    <xf numFmtId="0" fontId="10" fillId="2" borderId="0" xfId="0" applyFont="1" applyFill="1" applyBorder="1" applyAlignment="1">
      <alignment horizontal="left"/>
    </xf>
    <xf numFmtId="164" fontId="10" fillId="2" borderId="0" xfId="0" applyNumberFormat="1" applyFont="1" applyFill="1" applyBorder="1" applyAlignment="1">
      <alignment horizontal="center"/>
    </xf>
    <xf numFmtId="0" fontId="10" fillId="2" borderId="0" xfId="0" applyNumberFormat="1" applyFont="1" applyFill="1" applyBorder="1" applyAlignment="1">
      <alignment horizontal="center"/>
    </xf>
    <xf numFmtId="0" fontId="10" fillId="2" borderId="0" xfId="0" applyFont="1" applyFill="1" applyBorder="1" applyAlignment="1">
      <alignment horizontal="center"/>
    </xf>
    <xf numFmtId="2" fontId="10" fillId="2" borderId="0" xfId="0" applyNumberFormat="1" applyFont="1" applyFill="1" applyBorder="1" applyAlignment="1">
      <alignment horizontal="center"/>
    </xf>
    <xf numFmtId="1" fontId="10" fillId="2" borderId="0" xfId="0" applyNumberFormat="1" applyFont="1" applyFill="1" applyBorder="1" applyAlignment="1">
      <alignment horizontal="center"/>
    </xf>
    <xf numFmtId="0" fontId="10" fillId="2" borderId="2" xfId="0" applyFont="1" applyFill="1" applyBorder="1" applyAlignment="1">
      <alignment horizontal="center"/>
    </xf>
    <xf numFmtId="165" fontId="10" fillId="2" borderId="0" xfId="0" applyNumberFormat="1" applyFont="1" applyFill="1" applyBorder="1" applyAlignment="1">
      <alignment horizontal="center"/>
    </xf>
    <xf numFmtId="164" fontId="19" fillId="2" borderId="0" xfId="0" applyNumberFormat="1" applyFont="1" applyFill="1" applyBorder="1" applyAlignment="1">
      <alignment horizontal="center"/>
    </xf>
    <xf numFmtId="3" fontId="10" fillId="2" borderId="0" xfId="0" applyNumberFormat="1" applyFont="1" applyFill="1" applyBorder="1" applyAlignment="1">
      <alignment horizontal="center"/>
    </xf>
    <xf numFmtId="0" fontId="19" fillId="2" borderId="0" xfId="0" applyFont="1" applyFill="1" applyBorder="1" applyAlignment="1">
      <alignment horizontal="right"/>
    </xf>
    <xf numFmtId="0" fontId="8" fillId="2" borderId="0" xfId="0" applyFont="1" applyFill="1" applyBorder="1" applyAlignment="1">
      <alignment horizontal="right" vertical="center" wrapText="1"/>
    </xf>
    <xf numFmtId="1" fontId="8" fillId="2" borderId="0" xfId="0" applyNumberFormat="1" applyFont="1" applyFill="1" applyBorder="1" applyAlignment="1">
      <alignment horizontal="center"/>
    </xf>
    <xf numFmtId="0" fontId="10" fillId="2" borderId="0" xfId="0" applyFont="1" applyFill="1" applyBorder="1" applyAlignment="1">
      <alignment horizontal="left" vertical="center" wrapText="1"/>
    </xf>
    <xf numFmtId="0" fontId="10" fillId="2" borderId="0" xfId="0" applyFont="1" applyFill="1" applyBorder="1" applyAlignment="1">
      <alignment horizontal="left" vertical="top" wrapText="1"/>
    </xf>
    <xf numFmtId="0" fontId="10" fillId="2" borderId="0" xfId="0" applyFont="1" applyFill="1" applyBorder="1" applyAlignment="1">
      <alignment horizontal="right" vertical="center"/>
    </xf>
    <xf numFmtId="0" fontId="10" fillId="2" borderId="0" xfId="0" applyFont="1" applyFill="1" applyBorder="1" applyAlignment="1">
      <alignment horizontal="center" vertical="center"/>
    </xf>
    <xf numFmtId="165" fontId="10" fillId="2" borderId="0" xfId="0" applyNumberFormat="1" applyFont="1" applyFill="1" applyBorder="1" applyAlignment="1">
      <alignment horizontal="center" vertical="center"/>
    </xf>
    <xf numFmtId="0" fontId="10" fillId="2" borderId="0"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wrapText="1"/>
    </xf>
    <xf numFmtId="0" fontId="9" fillId="2" borderId="0" xfId="0" applyFont="1" applyFill="1" applyBorder="1" applyAlignment="1">
      <alignment horizontal="right"/>
    </xf>
    <xf numFmtId="0" fontId="9" fillId="2" borderId="0" xfId="0" applyFont="1" applyFill="1" applyBorder="1" applyAlignment="1">
      <alignment horizontal="center"/>
    </xf>
    <xf numFmtId="3" fontId="9" fillId="2" borderId="0" xfId="0" applyNumberFormat="1" applyFont="1" applyFill="1" applyBorder="1" applyAlignment="1">
      <alignment horizontal="center"/>
    </xf>
    <xf numFmtId="165" fontId="12" fillId="2" borderId="0" xfId="0" applyNumberFormat="1" applyFont="1" applyFill="1" applyBorder="1" applyAlignment="1">
      <alignment horizontal="center"/>
    </xf>
    <xf numFmtId="164" fontId="9" fillId="2" borderId="0" xfId="0" applyNumberFormat="1" applyFont="1" applyFill="1" applyBorder="1" applyAlignment="1">
      <alignment horizontal="center"/>
    </xf>
    <xf numFmtId="3" fontId="8" fillId="2" borderId="0" xfId="0" applyNumberFormat="1" applyFont="1" applyFill="1" applyBorder="1" applyAlignment="1"/>
    <xf numFmtId="3" fontId="9" fillId="2" borderId="0" xfId="0" applyNumberFormat="1" applyFont="1" applyFill="1" applyBorder="1" applyAlignment="1"/>
    <xf numFmtId="0" fontId="13" fillId="2" borderId="0" xfId="0" applyFont="1" applyFill="1" applyBorder="1" applyAlignment="1">
      <alignment horizontal="left"/>
    </xf>
    <xf numFmtId="0" fontId="8" fillId="3" borderId="0" xfId="0" applyFont="1" applyFill="1" applyBorder="1" applyAlignment="1">
      <alignment horizontal="right" vertical="center" wrapText="1"/>
    </xf>
    <xf numFmtId="1" fontId="8" fillId="3" borderId="0" xfId="0" applyNumberFormat="1" applyFont="1" applyFill="1" applyBorder="1" applyAlignment="1">
      <alignment horizontal="center"/>
    </xf>
    <xf numFmtId="0" fontId="10" fillId="3" borderId="0" xfId="0" applyFont="1" applyFill="1" applyBorder="1" applyAlignment="1">
      <alignment horizontal="left" vertical="center" wrapText="1"/>
    </xf>
    <xf numFmtId="0" fontId="10" fillId="3" borderId="0" xfId="0" applyFont="1" applyFill="1" applyBorder="1" applyAlignment="1">
      <alignment horizontal="left" vertical="top" wrapText="1"/>
    </xf>
    <xf numFmtId="0" fontId="10" fillId="3" borderId="0" xfId="0" applyFont="1" applyFill="1" applyBorder="1" applyAlignment="1">
      <alignment horizontal="right" vertical="center"/>
    </xf>
    <xf numFmtId="0" fontId="10" fillId="3" borderId="0" xfId="0" applyFont="1" applyFill="1" applyBorder="1" applyAlignment="1">
      <alignment horizontal="center" vertical="center"/>
    </xf>
    <xf numFmtId="165" fontId="10" fillId="3" borderId="0"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xf>
    <xf numFmtId="164" fontId="10" fillId="3" borderId="0" xfId="0" applyNumberFormat="1" applyFont="1" applyFill="1" applyBorder="1" applyAlignment="1">
      <alignment horizontal="center" vertical="center" wrapText="1"/>
    </xf>
    <xf numFmtId="0" fontId="9" fillId="3" borderId="0" xfId="0" applyFont="1" applyFill="1" applyBorder="1" applyAlignment="1">
      <alignment horizontal="right"/>
    </xf>
    <xf numFmtId="0" fontId="9" fillId="3" borderId="0" xfId="0" applyFont="1" applyFill="1" applyBorder="1" applyAlignment="1">
      <alignment horizontal="center"/>
    </xf>
    <xf numFmtId="3" fontId="9" fillId="3" borderId="0" xfId="0" applyNumberFormat="1" applyFont="1" applyFill="1" applyBorder="1" applyAlignment="1">
      <alignment horizontal="center"/>
    </xf>
    <xf numFmtId="165" fontId="12" fillId="3" borderId="0" xfId="0" applyNumberFormat="1" applyFont="1" applyFill="1" applyBorder="1" applyAlignment="1">
      <alignment horizontal="center"/>
    </xf>
    <xf numFmtId="164" fontId="9" fillId="3" borderId="0" xfId="0" applyNumberFormat="1" applyFont="1" applyFill="1" applyBorder="1" applyAlignment="1">
      <alignment horizontal="center"/>
    </xf>
    <xf numFmtId="3" fontId="8" fillId="3" borderId="0" xfId="0" applyNumberFormat="1" applyFont="1" applyFill="1" applyBorder="1" applyAlignment="1"/>
    <xf numFmtId="3" fontId="9" fillId="3" borderId="0" xfId="0" applyNumberFormat="1" applyFont="1" applyFill="1" applyBorder="1" applyAlignment="1"/>
    <xf numFmtId="0" fontId="13" fillId="3" borderId="0" xfId="0" applyFont="1" applyFill="1" applyBorder="1" applyAlignment="1">
      <alignment horizontal="left"/>
    </xf>
    <xf numFmtId="0" fontId="10" fillId="0" borderId="0" xfId="0" applyFont="1" applyFill="1" applyBorder="1" applyAlignment="1" applyProtection="1">
      <alignment horizontal="center"/>
      <protection locked="0"/>
    </xf>
    <xf numFmtId="0" fontId="8" fillId="3" borderId="0" xfId="0" applyFont="1" applyFill="1" applyBorder="1" applyAlignment="1" applyProtection="1">
      <alignment horizontal="center"/>
      <protection locked="0"/>
    </xf>
    <xf numFmtId="3" fontId="8" fillId="3" borderId="0" xfId="0" applyNumberFormat="1" applyFont="1" applyFill="1" applyBorder="1" applyAlignment="1" applyProtection="1">
      <alignment horizontal="center"/>
      <protection locked="0"/>
    </xf>
    <xf numFmtId="0" fontId="8" fillId="3" borderId="0" xfId="0" applyFont="1" applyFill="1" applyBorder="1" applyAlignment="1" applyProtection="1">
      <alignment horizontal="center" vertical="center"/>
      <protection locked="0"/>
    </xf>
    <xf numFmtId="39" fontId="8" fillId="3" borderId="0" xfId="1" applyNumberFormat="1" applyFont="1" applyFill="1" applyBorder="1" applyAlignment="1" applyProtection="1">
      <alignment horizontal="center" vertical="center"/>
      <protection locked="0"/>
    </xf>
    <xf numFmtId="0" fontId="8" fillId="3" borderId="0" xfId="0" applyFont="1" applyFill="1" applyBorder="1" applyAlignment="1" applyProtection="1">
      <alignment horizontal="left"/>
      <protection locked="0"/>
    </xf>
    <xf numFmtId="165" fontId="8" fillId="3" borderId="0" xfId="0" applyNumberFormat="1" applyFont="1" applyFill="1" applyBorder="1" applyAlignment="1" applyProtection="1">
      <alignment horizontal="center" vertical="center"/>
      <protection locked="0"/>
    </xf>
    <xf numFmtId="3" fontId="8" fillId="3" borderId="0" xfId="0" applyNumberFormat="1" applyFont="1" applyFill="1" applyBorder="1" applyAlignment="1" applyProtection="1">
      <alignment horizontal="center" vertical="center"/>
      <protection locked="0"/>
    </xf>
    <xf numFmtId="2" fontId="8" fillId="3" borderId="0" xfId="0" applyNumberFormat="1" applyFont="1" applyFill="1" applyBorder="1" applyAlignment="1" applyProtection="1">
      <alignment horizontal="center" vertical="center"/>
      <protection locked="0"/>
    </xf>
    <xf numFmtId="2" fontId="8" fillId="3" borderId="0" xfId="0" applyNumberFormat="1" applyFont="1" applyFill="1" applyBorder="1" applyAlignment="1" applyProtection="1">
      <alignment horizontal="center"/>
      <protection locked="0"/>
    </xf>
    <xf numFmtId="165" fontId="8" fillId="3" borderId="0" xfId="0" applyNumberFormat="1" applyFont="1" applyFill="1" applyBorder="1" applyAlignment="1" applyProtection="1">
      <alignment horizontal="center"/>
      <protection locked="0"/>
    </xf>
    <xf numFmtId="1" fontId="8" fillId="3" borderId="0" xfId="0" applyNumberFormat="1" applyFont="1" applyFill="1" applyBorder="1" applyAlignment="1" applyProtection="1">
      <alignment horizontal="center" vertical="center"/>
      <protection locked="0"/>
    </xf>
    <xf numFmtId="0" fontId="10" fillId="0" borderId="0" xfId="0" applyFont="1" applyFill="1" applyBorder="1" applyAlignment="1" applyProtection="1">
      <alignment horizontal="left"/>
      <protection locked="0"/>
    </xf>
    <xf numFmtId="37" fontId="8" fillId="3" borderId="0" xfId="1" applyNumberFormat="1" applyFont="1" applyFill="1" applyBorder="1" applyAlignment="1" applyProtection="1">
      <alignment horizontal="center" vertical="center"/>
      <protection locked="0"/>
    </xf>
    <xf numFmtId="0" fontId="10" fillId="3" borderId="0" xfId="0" applyNumberFormat="1" applyFont="1" applyFill="1" applyBorder="1" applyAlignment="1" applyProtection="1">
      <alignment horizontal="center"/>
      <protection locked="0"/>
    </xf>
    <xf numFmtId="0" fontId="8" fillId="0" borderId="0" xfId="0" applyFont="1" applyAlignment="1" applyProtection="1">
      <alignment horizontal="center"/>
      <protection locked="0"/>
    </xf>
    <xf numFmtId="3" fontId="10" fillId="3" borderId="0" xfId="0" applyNumberFormat="1" applyFont="1" applyFill="1" applyBorder="1" applyAlignment="1" applyProtection="1">
      <alignment horizontal="center"/>
      <protection locked="0"/>
    </xf>
  </cellXfs>
  <cellStyles count="2">
    <cellStyle name="Comma" xfId="1" builtinId="3"/>
    <cellStyle name="Normal" xfId="0" builtinId="0"/>
  </cellStyles>
  <dxfs count="0"/>
  <tableStyles count="0" defaultTableStyle="TableStyleMedium9" defaultPivotStyle="PivotStyleLight16"/>
  <colors>
    <mruColors>
      <color rgb="FFFFCC99"/>
      <color rgb="FFFFFFCC"/>
      <color rgb="FFFF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0"/>
  <sheetViews>
    <sheetView workbookViewId="0">
      <selection sqref="A1:G1"/>
    </sheetView>
  </sheetViews>
  <sheetFormatPr defaultRowHeight="15" x14ac:dyDescent="0.2"/>
  <cols>
    <col min="1" max="1" width="6.7109375" style="2" bestFit="1" customWidth="1"/>
    <col min="2" max="2" width="2" style="5" bestFit="1" customWidth="1"/>
    <col min="3" max="3" width="42.42578125" style="3" customWidth="1"/>
    <col min="4" max="4" width="9.140625" style="1"/>
    <col min="5" max="5" width="6.7109375" style="2" bestFit="1" customWidth="1"/>
    <col min="6" max="6" width="2" style="5" bestFit="1" customWidth="1"/>
    <col min="7" max="7" width="42" style="3" customWidth="1"/>
    <col min="8" max="16384" width="9.140625" style="1"/>
  </cols>
  <sheetData>
    <row r="1" spans="1:7" x14ac:dyDescent="0.25">
      <c r="A1" s="52" t="s">
        <v>18</v>
      </c>
      <c r="B1" s="53"/>
      <c r="C1" s="53"/>
      <c r="D1" s="53"/>
      <c r="E1" s="53"/>
      <c r="F1" s="53"/>
      <c r="G1" s="53"/>
    </row>
    <row r="2" spans="1:7" ht="15.75" thickBot="1" x14ac:dyDescent="0.3">
      <c r="A2" s="54" t="s">
        <v>0</v>
      </c>
      <c r="B2" s="55"/>
      <c r="C2" s="55"/>
      <c r="D2" s="55"/>
      <c r="E2" s="55"/>
      <c r="F2" s="55"/>
      <c r="G2" s="55"/>
    </row>
    <row r="3" spans="1:7" ht="15" customHeight="1" x14ac:dyDescent="0.2">
      <c r="A3" s="2" t="s">
        <v>1</v>
      </c>
      <c r="B3" s="2" t="s">
        <v>2</v>
      </c>
      <c r="C3" s="3" t="s">
        <v>47</v>
      </c>
      <c r="E3" s="2" t="s">
        <v>94</v>
      </c>
      <c r="F3" s="2" t="s">
        <v>2</v>
      </c>
      <c r="G3" s="3" t="s">
        <v>142</v>
      </c>
    </row>
    <row r="4" spans="1:7" ht="14.25" x14ac:dyDescent="0.2">
      <c r="A4" s="2" t="s">
        <v>33</v>
      </c>
      <c r="B4" s="2" t="s">
        <v>2</v>
      </c>
      <c r="C4" s="3" t="s">
        <v>48</v>
      </c>
      <c r="E4" s="2" t="s">
        <v>95</v>
      </c>
      <c r="F4" s="2" t="s">
        <v>2</v>
      </c>
      <c r="G4" s="3" t="s">
        <v>106</v>
      </c>
    </row>
    <row r="5" spans="1:7" ht="14.25" x14ac:dyDescent="0.2">
      <c r="A5" s="2" t="s">
        <v>34</v>
      </c>
      <c r="B5" s="2" t="s">
        <v>2</v>
      </c>
      <c r="C5" s="3" t="s">
        <v>49</v>
      </c>
      <c r="E5" s="2" t="s">
        <v>12</v>
      </c>
      <c r="F5" s="2" t="s">
        <v>2</v>
      </c>
      <c r="G5" s="3" t="s">
        <v>107</v>
      </c>
    </row>
    <row r="6" spans="1:7" ht="14.25" x14ac:dyDescent="0.2">
      <c r="A6" s="2" t="s">
        <v>35</v>
      </c>
      <c r="B6" s="2" t="s">
        <v>2</v>
      </c>
      <c r="C6" s="3" t="s">
        <v>50</v>
      </c>
      <c r="E6" s="2" t="s">
        <v>78</v>
      </c>
      <c r="F6" s="2" t="s">
        <v>2</v>
      </c>
      <c r="G6" s="3" t="s">
        <v>108</v>
      </c>
    </row>
    <row r="7" spans="1:7" ht="15.75" customHeight="1" x14ac:dyDescent="0.2">
      <c r="A7" s="2" t="s">
        <v>36</v>
      </c>
      <c r="B7" s="2" t="s">
        <v>2</v>
      </c>
      <c r="C7" s="3" t="s">
        <v>137</v>
      </c>
      <c r="E7" s="2" t="s">
        <v>96</v>
      </c>
      <c r="F7" s="2" t="s">
        <v>2</v>
      </c>
      <c r="G7" s="3" t="s">
        <v>109</v>
      </c>
    </row>
    <row r="8" spans="1:7" ht="14.25" x14ac:dyDescent="0.2">
      <c r="A8" s="2" t="s">
        <v>19</v>
      </c>
      <c r="B8" s="2" t="s">
        <v>2</v>
      </c>
      <c r="C8" s="3" t="s">
        <v>51</v>
      </c>
      <c r="E8" s="2" t="s">
        <v>97</v>
      </c>
      <c r="F8" s="2" t="s">
        <v>2</v>
      </c>
      <c r="G8" s="3" t="s">
        <v>143</v>
      </c>
    </row>
    <row r="9" spans="1:7" ht="12.75" x14ac:dyDescent="0.2">
      <c r="A9" s="2" t="s">
        <v>20</v>
      </c>
      <c r="B9" s="2" t="s">
        <v>2</v>
      </c>
      <c r="C9" s="3" t="s">
        <v>52</v>
      </c>
      <c r="E9" s="2" t="s">
        <v>13</v>
      </c>
      <c r="F9" s="2" t="s">
        <v>2</v>
      </c>
      <c r="G9" s="3" t="s">
        <v>110</v>
      </c>
    </row>
    <row r="10" spans="1:7" ht="15.75" customHeight="1" x14ac:dyDescent="0.2">
      <c r="A10" s="2" t="s">
        <v>21</v>
      </c>
      <c r="B10" s="2" t="s">
        <v>2</v>
      </c>
      <c r="C10" s="3" t="s">
        <v>53</v>
      </c>
      <c r="E10" s="2" t="s">
        <v>79</v>
      </c>
      <c r="F10" s="2" t="s">
        <v>2</v>
      </c>
      <c r="G10" s="3" t="s">
        <v>111</v>
      </c>
    </row>
    <row r="11" spans="1:7" ht="25.5" x14ac:dyDescent="0.2">
      <c r="A11" s="2" t="s">
        <v>22</v>
      </c>
      <c r="B11" s="2" t="s">
        <v>2</v>
      </c>
      <c r="C11" s="3" t="s">
        <v>54</v>
      </c>
      <c r="E11" s="2" t="s">
        <v>80</v>
      </c>
      <c r="F11" s="2" t="s">
        <v>2</v>
      </c>
      <c r="G11" s="3" t="s">
        <v>144</v>
      </c>
    </row>
    <row r="12" spans="1:7" ht="15" customHeight="1" x14ac:dyDescent="0.2">
      <c r="A12" s="2" t="s">
        <v>23</v>
      </c>
      <c r="B12" s="2" t="s">
        <v>2</v>
      </c>
      <c r="C12" s="3" t="s">
        <v>55</v>
      </c>
      <c r="E12" s="4" t="s">
        <v>15</v>
      </c>
      <c r="F12" s="2" t="s">
        <v>2</v>
      </c>
      <c r="G12" s="3" t="s">
        <v>112</v>
      </c>
    </row>
    <row r="13" spans="1:7" ht="16.5" customHeight="1" x14ac:dyDescent="0.2">
      <c r="A13" s="2" t="s">
        <v>5</v>
      </c>
      <c r="B13" s="2" t="s">
        <v>2</v>
      </c>
      <c r="C13" s="3" t="s">
        <v>138</v>
      </c>
      <c r="E13" s="2" t="s">
        <v>98</v>
      </c>
      <c r="F13" s="2" t="s">
        <v>2</v>
      </c>
      <c r="G13" s="3" t="s">
        <v>113</v>
      </c>
    </row>
    <row r="14" spans="1:7" ht="16.5" customHeight="1" x14ac:dyDescent="0.2">
      <c r="A14" s="2" t="s">
        <v>24</v>
      </c>
      <c r="B14" s="2" t="s">
        <v>2</v>
      </c>
      <c r="C14" s="3" t="s">
        <v>56</v>
      </c>
      <c r="E14" s="2" t="s">
        <v>99</v>
      </c>
      <c r="F14" s="2" t="s">
        <v>2</v>
      </c>
      <c r="G14" s="3" t="s">
        <v>114</v>
      </c>
    </row>
    <row r="15" spans="1:7" ht="28.5" customHeight="1" x14ac:dyDescent="0.2">
      <c r="A15" s="2" t="s">
        <v>25</v>
      </c>
      <c r="B15" s="2" t="s">
        <v>2</v>
      </c>
      <c r="C15" s="3" t="s">
        <v>57</v>
      </c>
      <c r="E15" s="2" t="s">
        <v>100</v>
      </c>
      <c r="F15" s="2" t="s">
        <v>2</v>
      </c>
      <c r="G15" s="3" t="s">
        <v>115</v>
      </c>
    </row>
    <row r="16" spans="1:7" ht="14.25" x14ac:dyDescent="0.2">
      <c r="A16" s="2" t="s">
        <v>6</v>
      </c>
      <c r="B16" s="2" t="s">
        <v>2</v>
      </c>
      <c r="C16" s="3" t="s">
        <v>58</v>
      </c>
      <c r="E16" s="2" t="s">
        <v>101</v>
      </c>
      <c r="F16" s="2" t="s">
        <v>2</v>
      </c>
      <c r="G16" s="6" t="s">
        <v>116</v>
      </c>
    </row>
    <row r="17" spans="1:7" ht="14.25" x14ac:dyDescent="0.2">
      <c r="A17" s="2" t="s">
        <v>37</v>
      </c>
      <c r="B17" s="2" t="s">
        <v>2</v>
      </c>
      <c r="C17" s="3" t="s">
        <v>59</v>
      </c>
      <c r="E17" s="2" t="s">
        <v>81</v>
      </c>
      <c r="F17" s="2" t="s">
        <v>2</v>
      </c>
      <c r="G17" s="3" t="s">
        <v>145</v>
      </c>
    </row>
    <row r="18" spans="1:7" ht="14.25" x14ac:dyDescent="0.2">
      <c r="A18" s="2" t="s">
        <v>38</v>
      </c>
      <c r="B18" s="2" t="s">
        <v>2</v>
      </c>
      <c r="C18" s="3" t="s">
        <v>139</v>
      </c>
      <c r="E18" s="2" t="s">
        <v>81</v>
      </c>
      <c r="F18" s="2" t="s">
        <v>2</v>
      </c>
      <c r="G18" s="3" t="s">
        <v>110</v>
      </c>
    </row>
    <row r="19" spans="1:7" ht="38.25" x14ac:dyDescent="0.2">
      <c r="A19" s="2" t="s">
        <v>39</v>
      </c>
      <c r="B19" s="2" t="s">
        <v>2</v>
      </c>
      <c r="C19" s="3" t="s">
        <v>60</v>
      </c>
      <c r="E19" s="2" t="s">
        <v>82</v>
      </c>
      <c r="F19" s="2" t="s">
        <v>2</v>
      </c>
      <c r="G19" s="3" t="s">
        <v>117</v>
      </c>
    </row>
    <row r="20" spans="1:7" ht="12.75" x14ac:dyDescent="0.2">
      <c r="A20" s="2" t="s">
        <v>11</v>
      </c>
      <c r="B20" s="2" t="s">
        <v>2</v>
      </c>
      <c r="C20" s="3" t="s">
        <v>61</v>
      </c>
      <c r="E20" s="2" t="s">
        <v>17</v>
      </c>
      <c r="F20" s="2" t="s">
        <v>2</v>
      </c>
      <c r="G20" s="3" t="s">
        <v>118</v>
      </c>
    </row>
    <row r="21" spans="1:7" ht="12.75" x14ac:dyDescent="0.2">
      <c r="A21" s="2" t="s">
        <v>26</v>
      </c>
      <c r="B21" s="2" t="s">
        <v>2</v>
      </c>
      <c r="C21" s="3" t="s">
        <v>62</v>
      </c>
      <c r="E21" s="2" t="s">
        <v>83</v>
      </c>
      <c r="F21" s="2" t="s">
        <v>2</v>
      </c>
      <c r="G21" s="3" t="s">
        <v>111</v>
      </c>
    </row>
    <row r="22" spans="1:7" ht="14.25" x14ac:dyDescent="0.2">
      <c r="A22" s="2" t="s">
        <v>40</v>
      </c>
      <c r="B22" s="2" t="s">
        <v>2</v>
      </c>
      <c r="C22" s="3" t="s">
        <v>63</v>
      </c>
      <c r="E22" s="2" t="s">
        <v>84</v>
      </c>
      <c r="F22" s="2" t="s">
        <v>2</v>
      </c>
      <c r="G22" s="3" t="s">
        <v>119</v>
      </c>
    </row>
    <row r="23" spans="1:7" ht="16.5" customHeight="1" x14ac:dyDescent="0.2">
      <c r="A23" s="2" t="s">
        <v>41</v>
      </c>
      <c r="B23" s="2" t="s">
        <v>2</v>
      </c>
      <c r="C23" s="3" t="s">
        <v>64</v>
      </c>
      <c r="E23" s="2" t="s">
        <v>3</v>
      </c>
      <c r="F23" s="2" t="s">
        <v>2</v>
      </c>
      <c r="G23" s="3" t="s">
        <v>150</v>
      </c>
    </row>
    <row r="24" spans="1:7" ht="19.5" customHeight="1" x14ac:dyDescent="0.2">
      <c r="A24" s="2" t="s">
        <v>27</v>
      </c>
      <c r="B24" s="2" t="s">
        <v>2</v>
      </c>
      <c r="C24" s="3" t="s">
        <v>65</v>
      </c>
      <c r="E24" s="2" t="s">
        <v>85</v>
      </c>
      <c r="F24" s="2" t="s">
        <v>2</v>
      </c>
      <c r="G24" s="3" t="s">
        <v>120</v>
      </c>
    </row>
    <row r="25" spans="1:7" ht="12.75" x14ac:dyDescent="0.2">
      <c r="A25" s="2" t="s">
        <v>28</v>
      </c>
      <c r="B25" s="2" t="s">
        <v>2</v>
      </c>
      <c r="C25" s="3" t="s">
        <v>66</v>
      </c>
      <c r="E25" s="2" t="s">
        <v>86</v>
      </c>
      <c r="F25" s="2" t="s">
        <v>2</v>
      </c>
      <c r="G25" s="3" t="s">
        <v>121</v>
      </c>
    </row>
    <row r="26" spans="1:7" ht="15.75" x14ac:dyDescent="0.2">
      <c r="A26" s="2" t="s">
        <v>7</v>
      </c>
      <c r="B26" s="2" t="s">
        <v>2</v>
      </c>
      <c r="C26" s="3" t="s">
        <v>67</v>
      </c>
      <c r="E26" s="2" t="s">
        <v>87</v>
      </c>
      <c r="F26" s="2" t="s">
        <v>2</v>
      </c>
      <c r="G26" s="3" t="s">
        <v>146</v>
      </c>
    </row>
    <row r="27" spans="1:7" ht="12.75" x14ac:dyDescent="0.2">
      <c r="A27" s="2" t="s">
        <v>29</v>
      </c>
      <c r="B27" s="2" t="s">
        <v>2</v>
      </c>
      <c r="C27" s="3" t="s">
        <v>68</v>
      </c>
      <c r="E27" s="2" t="s">
        <v>88</v>
      </c>
      <c r="F27" s="2" t="s">
        <v>2</v>
      </c>
      <c r="G27" s="3" t="s">
        <v>122</v>
      </c>
    </row>
    <row r="28" spans="1:7" ht="15.75" customHeight="1" x14ac:dyDescent="0.2">
      <c r="A28" s="2" t="s">
        <v>42</v>
      </c>
      <c r="B28" s="2" t="s">
        <v>2</v>
      </c>
      <c r="C28" s="3" t="s">
        <v>69</v>
      </c>
      <c r="E28" s="4" t="s">
        <v>89</v>
      </c>
      <c r="F28" s="2" t="s">
        <v>2</v>
      </c>
      <c r="G28" s="3" t="s">
        <v>123</v>
      </c>
    </row>
    <row r="29" spans="1:7" ht="16.5" customHeight="1" x14ac:dyDescent="0.2">
      <c r="A29" s="2" t="s">
        <v>43</v>
      </c>
      <c r="B29" s="2" t="s">
        <v>2</v>
      </c>
      <c r="C29" s="3" t="s">
        <v>70</v>
      </c>
      <c r="E29" s="2" t="s">
        <v>102</v>
      </c>
      <c r="F29" s="2" t="s">
        <v>2</v>
      </c>
      <c r="G29" s="3" t="s">
        <v>124</v>
      </c>
    </row>
    <row r="30" spans="1:7" ht="14.25" x14ac:dyDescent="0.2">
      <c r="A30" s="2" t="s">
        <v>44</v>
      </c>
      <c r="B30" s="2" t="s">
        <v>2</v>
      </c>
      <c r="C30" s="3" t="s">
        <v>140</v>
      </c>
      <c r="E30" s="4" t="s">
        <v>90</v>
      </c>
      <c r="F30" s="2" t="s">
        <v>2</v>
      </c>
      <c r="G30" s="3" t="s">
        <v>125</v>
      </c>
    </row>
    <row r="31" spans="1:7" ht="25.5" x14ac:dyDescent="0.2">
      <c r="A31" s="2" t="s">
        <v>45</v>
      </c>
      <c r="B31" s="2" t="s">
        <v>2</v>
      </c>
      <c r="C31" s="3" t="s">
        <v>71</v>
      </c>
      <c r="F31" s="2"/>
    </row>
    <row r="32" spans="1:7" ht="25.5" x14ac:dyDescent="0.2">
      <c r="A32" s="2" t="s">
        <v>46</v>
      </c>
      <c r="B32" s="2" t="s">
        <v>2</v>
      </c>
      <c r="C32" s="3" t="s">
        <v>72</v>
      </c>
      <c r="E32" s="56" t="s">
        <v>8</v>
      </c>
      <c r="F32" s="56"/>
      <c r="G32" s="56"/>
    </row>
    <row r="33" spans="1:7" ht="12.75" x14ac:dyDescent="0.2">
      <c r="A33" s="2" t="s">
        <v>30</v>
      </c>
      <c r="B33" s="2" t="s">
        <v>2</v>
      </c>
      <c r="C33" s="3" t="s">
        <v>73</v>
      </c>
      <c r="E33" s="2" t="s">
        <v>4</v>
      </c>
      <c r="F33" s="2" t="s">
        <v>2</v>
      </c>
      <c r="G33" s="3" t="s">
        <v>126</v>
      </c>
    </row>
    <row r="34" spans="1:7" ht="12.75" x14ac:dyDescent="0.2">
      <c r="A34" s="2" t="s">
        <v>31</v>
      </c>
      <c r="B34" s="2" t="s">
        <v>2</v>
      </c>
      <c r="C34" s="3" t="s">
        <v>74</v>
      </c>
      <c r="E34" s="2" t="s">
        <v>91</v>
      </c>
      <c r="F34" s="2" t="s">
        <v>2</v>
      </c>
      <c r="G34" s="3" t="s">
        <v>147</v>
      </c>
    </row>
    <row r="35" spans="1:7" ht="12.75" x14ac:dyDescent="0.2">
      <c r="A35" s="2" t="s">
        <v>9</v>
      </c>
      <c r="B35" s="2" t="s">
        <v>2</v>
      </c>
      <c r="C35" s="3" t="s">
        <v>75</v>
      </c>
      <c r="E35" s="2" t="s">
        <v>14</v>
      </c>
      <c r="F35" s="2" t="s">
        <v>2</v>
      </c>
      <c r="G35" s="3" t="s">
        <v>127</v>
      </c>
    </row>
    <row r="36" spans="1:7" ht="12.75" x14ac:dyDescent="0.2">
      <c r="A36" s="2" t="s">
        <v>10</v>
      </c>
      <c r="B36" s="2" t="s">
        <v>2</v>
      </c>
      <c r="C36" s="3" t="s">
        <v>76</v>
      </c>
      <c r="E36" s="2" t="s">
        <v>84</v>
      </c>
      <c r="F36" s="2" t="s">
        <v>2</v>
      </c>
      <c r="G36" s="3" t="s">
        <v>128</v>
      </c>
    </row>
    <row r="37" spans="1:7" ht="12.75" x14ac:dyDescent="0.2">
      <c r="A37" s="2" t="s">
        <v>32</v>
      </c>
      <c r="B37" s="2" t="s">
        <v>2</v>
      </c>
      <c r="C37" s="3" t="s">
        <v>141</v>
      </c>
      <c r="E37" s="2" t="s">
        <v>16</v>
      </c>
      <c r="F37" s="2" t="s">
        <v>2</v>
      </c>
      <c r="G37" s="3" t="s">
        <v>129</v>
      </c>
    </row>
    <row r="38" spans="1:7" ht="12.75" x14ac:dyDescent="0.2">
      <c r="A38" s="2" t="s">
        <v>77</v>
      </c>
      <c r="B38" s="2" t="s">
        <v>2</v>
      </c>
      <c r="C38" s="3" t="s">
        <v>103</v>
      </c>
      <c r="E38" s="2">
        <v>1</v>
      </c>
      <c r="F38" s="2" t="s">
        <v>2</v>
      </c>
      <c r="G38" s="3" t="s">
        <v>130</v>
      </c>
    </row>
    <row r="39" spans="1:7" ht="14.25" x14ac:dyDescent="0.2">
      <c r="A39" s="2" t="s">
        <v>92</v>
      </c>
      <c r="B39" s="2" t="s">
        <v>2</v>
      </c>
      <c r="C39" s="3" t="s">
        <v>104</v>
      </c>
      <c r="E39" s="2">
        <v>2</v>
      </c>
      <c r="F39" s="2" t="s">
        <v>2</v>
      </c>
      <c r="G39" s="3" t="s">
        <v>131</v>
      </c>
    </row>
    <row r="40" spans="1:7" x14ac:dyDescent="0.2">
      <c r="A40" s="2" t="s">
        <v>93</v>
      </c>
      <c r="B40" s="2" t="s">
        <v>2</v>
      </c>
      <c r="C40" s="3" t="s">
        <v>105</v>
      </c>
    </row>
  </sheetData>
  <sheetProtection password="C44C" sheet="1" objects="1" scenarios="1"/>
  <mergeCells count="3">
    <mergeCell ref="A1:G1"/>
    <mergeCell ref="A2:G2"/>
    <mergeCell ref="E32:G32"/>
  </mergeCells>
  <pageMargins left="0.7" right="0.7" top="0.75" bottom="0.75" header="0.3" footer="0.3"/>
  <pageSetup scale="81" orientation="portrait" r:id="rId1"/>
  <headerFooter>
    <oddHeader>&amp;CCALCULATION SPREADSHEET FOR GPSA ENGINEERING DATA BOOK, 13th EDITION
NOMENCLATURE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7"/>
  <sheetViews>
    <sheetView tabSelected="1" zoomScale="80" zoomScaleNormal="80" workbookViewId="0">
      <selection activeCell="I7" sqref="I7"/>
    </sheetView>
  </sheetViews>
  <sheetFormatPr defaultRowHeight="15" x14ac:dyDescent="0.25"/>
  <cols>
    <col min="1" max="1" width="35.28515625" style="10" customWidth="1"/>
    <col min="2" max="2" width="9.140625" style="8"/>
    <col min="3" max="3" width="27.28515625" style="8" customWidth="1"/>
    <col min="4" max="4" width="20.85546875" style="9" customWidth="1"/>
    <col min="5" max="5" width="9.140625" style="8"/>
    <col min="6" max="6" width="11.5703125" style="8" customWidth="1"/>
    <col min="7" max="7" width="18" style="8" customWidth="1"/>
    <col min="8" max="8" width="9.140625" style="7"/>
    <col min="9" max="9" width="32" style="9" customWidth="1"/>
    <col min="10" max="10" width="9.140625" style="8"/>
    <col min="11" max="11" width="20.85546875" style="8" bestFit="1" customWidth="1"/>
    <col min="12" max="12" width="25.7109375" style="7" customWidth="1"/>
    <col min="13" max="14" width="9.140625" style="8"/>
    <col min="15" max="15" width="18.7109375" style="9" customWidth="1"/>
    <col min="16" max="16384" width="9.140625" style="7"/>
  </cols>
  <sheetData>
    <row r="1" spans="1:15" ht="36" customHeight="1" x14ac:dyDescent="0.25">
      <c r="A1" s="65" t="s">
        <v>161</v>
      </c>
      <c r="B1" s="65"/>
      <c r="C1" s="65"/>
      <c r="D1" s="65"/>
      <c r="E1" s="65"/>
      <c r="F1" s="65"/>
      <c r="G1" s="66"/>
      <c r="I1" s="87" t="s">
        <v>161</v>
      </c>
      <c r="J1" s="87"/>
      <c r="K1" s="87"/>
      <c r="L1" s="87"/>
      <c r="M1" s="87"/>
      <c r="N1" s="87"/>
      <c r="O1" s="88"/>
    </row>
    <row r="2" spans="1:15" x14ac:dyDescent="0.25">
      <c r="A2" s="67" t="s">
        <v>162</v>
      </c>
      <c r="B2" s="66"/>
      <c r="C2" s="66"/>
      <c r="D2" s="68"/>
      <c r="E2" s="66"/>
      <c r="F2" s="66"/>
      <c r="G2" s="66"/>
      <c r="I2" s="89" t="s">
        <v>162</v>
      </c>
      <c r="J2" s="88"/>
      <c r="K2" s="88"/>
      <c r="L2" s="90"/>
      <c r="M2" s="88"/>
      <c r="N2" s="88"/>
      <c r="O2" s="88"/>
    </row>
    <row r="3" spans="1:15" x14ac:dyDescent="0.25">
      <c r="A3" s="68" t="s">
        <v>163</v>
      </c>
      <c r="B3" s="66" t="s">
        <v>164</v>
      </c>
      <c r="C3" s="66" t="s">
        <v>165</v>
      </c>
      <c r="D3" s="68"/>
      <c r="E3" s="66"/>
      <c r="F3" s="66"/>
      <c r="G3" s="66"/>
      <c r="I3" s="90" t="s">
        <v>163</v>
      </c>
      <c r="J3" s="88" t="s">
        <v>164</v>
      </c>
      <c r="K3" s="183" t="s">
        <v>165</v>
      </c>
      <c r="L3" s="90"/>
      <c r="M3" s="88"/>
      <c r="N3" s="88"/>
      <c r="O3" s="88"/>
    </row>
    <row r="4" spans="1:15" x14ac:dyDescent="0.25">
      <c r="A4" s="68" t="s">
        <v>166</v>
      </c>
      <c r="B4" s="69" t="s">
        <v>164</v>
      </c>
      <c r="C4" s="70">
        <v>20000000</v>
      </c>
      <c r="D4" s="68" t="s">
        <v>135</v>
      </c>
      <c r="E4" s="66"/>
      <c r="F4" s="66"/>
      <c r="G4" s="66"/>
      <c r="I4" s="90" t="s">
        <v>166</v>
      </c>
      <c r="J4" s="91" t="s">
        <v>164</v>
      </c>
      <c r="K4" s="184">
        <v>20000000</v>
      </c>
      <c r="L4" s="90" t="s">
        <v>135</v>
      </c>
      <c r="M4" s="88"/>
      <c r="N4" s="88"/>
      <c r="O4" s="88"/>
    </row>
    <row r="5" spans="1:15" ht="17.25" customHeight="1" x14ac:dyDescent="0.25">
      <c r="A5" s="68" t="s">
        <v>167</v>
      </c>
      <c r="B5" s="66" t="s">
        <v>2</v>
      </c>
      <c r="C5" s="66">
        <v>300</v>
      </c>
      <c r="D5" s="71" t="s">
        <v>149</v>
      </c>
      <c r="E5" s="66"/>
      <c r="F5" s="66"/>
      <c r="G5" s="66"/>
      <c r="I5" s="90" t="s">
        <v>167</v>
      </c>
      <c r="J5" s="88" t="s">
        <v>2</v>
      </c>
      <c r="K5" s="183">
        <v>300</v>
      </c>
      <c r="L5" s="93" t="s">
        <v>149</v>
      </c>
      <c r="M5" s="88"/>
      <c r="N5" s="88"/>
      <c r="O5" s="88"/>
    </row>
    <row r="6" spans="1:15" x14ac:dyDescent="0.25">
      <c r="A6" s="71" t="s">
        <v>169</v>
      </c>
      <c r="B6" s="72" t="s">
        <v>2</v>
      </c>
      <c r="C6" s="72">
        <v>150</v>
      </c>
      <c r="D6" s="71" t="s">
        <v>149</v>
      </c>
      <c r="E6" s="66"/>
      <c r="F6" s="66"/>
      <c r="G6" s="66"/>
      <c r="I6" s="93" t="s">
        <v>169</v>
      </c>
      <c r="J6" s="94" t="s">
        <v>2</v>
      </c>
      <c r="K6" s="185">
        <v>150</v>
      </c>
      <c r="L6" s="93" t="s">
        <v>149</v>
      </c>
      <c r="M6" s="88"/>
      <c r="N6" s="88"/>
      <c r="O6" s="88"/>
    </row>
    <row r="7" spans="1:15" x14ac:dyDescent="0.25">
      <c r="A7" s="68" t="s">
        <v>170</v>
      </c>
      <c r="B7" s="66" t="s">
        <v>2</v>
      </c>
      <c r="C7" s="66">
        <v>100</v>
      </c>
      <c r="D7" s="71" t="s">
        <v>149</v>
      </c>
      <c r="E7" s="66"/>
      <c r="F7" s="66"/>
      <c r="G7" s="66"/>
      <c r="I7" s="90" t="s">
        <v>170</v>
      </c>
      <c r="J7" s="88" t="s">
        <v>2</v>
      </c>
      <c r="K7" s="183">
        <v>100</v>
      </c>
      <c r="L7" s="93" t="s">
        <v>149</v>
      </c>
      <c r="M7" s="88"/>
      <c r="N7" s="88"/>
      <c r="O7" s="88"/>
    </row>
    <row r="8" spans="1:15" x14ac:dyDescent="0.25">
      <c r="A8" s="68" t="s">
        <v>171</v>
      </c>
      <c r="B8" s="66" t="s">
        <v>2</v>
      </c>
      <c r="C8" s="66">
        <v>2E-3</v>
      </c>
      <c r="D8" s="68" t="s">
        <v>172</v>
      </c>
      <c r="E8" s="66"/>
      <c r="F8" s="66"/>
      <c r="G8" s="66"/>
      <c r="I8" s="90" t="s">
        <v>171</v>
      </c>
      <c r="J8" s="88" t="s">
        <v>2</v>
      </c>
      <c r="K8" s="183">
        <v>2E-3</v>
      </c>
      <c r="L8" s="90" t="s">
        <v>172</v>
      </c>
      <c r="M8" s="88"/>
      <c r="N8" s="88"/>
      <c r="O8" s="88"/>
    </row>
    <row r="9" spans="1:15" x14ac:dyDescent="0.25">
      <c r="A9" s="68" t="s">
        <v>173</v>
      </c>
      <c r="B9" s="66" t="s">
        <v>2</v>
      </c>
      <c r="C9" s="66" t="s">
        <v>174</v>
      </c>
      <c r="D9" s="68"/>
      <c r="E9" s="66"/>
      <c r="F9" s="66"/>
      <c r="G9" s="66"/>
      <c r="I9" s="90" t="s">
        <v>173</v>
      </c>
      <c r="J9" s="88" t="s">
        <v>2</v>
      </c>
      <c r="K9" s="183" t="s">
        <v>174</v>
      </c>
      <c r="L9" s="90"/>
      <c r="M9" s="88"/>
      <c r="N9" s="88"/>
      <c r="O9" s="88"/>
    </row>
    <row r="10" spans="1:15" x14ac:dyDescent="0.25">
      <c r="A10" s="68" t="s">
        <v>175</v>
      </c>
      <c r="B10" s="66" t="s">
        <v>2</v>
      </c>
      <c r="C10" s="73">
        <v>0.25</v>
      </c>
      <c r="D10" s="68" t="s">
        <v>176</v>
      </c>
      <c r="E10" s="66"/>
      <c r="F10" s="66"/>
      <c r="G10" s="66"/>
      <c r="I10" s="90" t="s">
        <v>175</v>
      </c>
      <c r="J10" s="88" t="s">
        <v>2</v>
      </c>
      <c r="K10" s="186">
        <v>0.25</v>
      </c>
      <c r="L10" s="90" t="s">
        <v>176</v>
      </c>
      <c r="M10" s="88"/>
      <c r="N10" s="88"/>
      <c r="O10" s="88"/>
    </row>
    <row r="11" spans="1:15" x14ac:dyDescent="0.25">
      <c r="A11" s="67" t="s">
        <v>133</v>
      </c>
      <c r="B11" s="66"/>
      <c r="C11" s="70"/>
      <c r="D11" s="68"/>
      <c r="E11" s="66"/>
      <c r="F11" s="66"/>
      <c r="G11" s="66"/>
      <c r="I11" s="89" t="s">
        <v>133</v>
      </c>
      <c r="J11" s="88"/>
      <c r="K11" s="184"/>
      <c r="L11" s="90"/>
      <c r="M11" s="88"/>
      <c r="N11" s="88"/>
      <c r="O11" s="88"/>
    </row>
    <row r="12" spans="1:15" x14ac:dyDescent="0.25">
      <c r="A12" s="68" t="s">
        <v>134</v>
      </c>
      <c r="B12" s="66" t="s">
        <v>2</v>
      </c>
      <c r="C12" s="66" t="s">
        <v>177</v>
      </c>
      <c r="D12" s="68"/>
      <c r="E12" s="66"/>
      <c r="F12" s="66"/>
      <c r="G12" s="66"/>
      <c r="I12" s="90" t="s">
        <v>134</v>
      </c>
      <c r="J12" s="88" t="s">
        <v>2</v>
      </c>
      <c r="K12" s="183" t="s">
        <v>177</v>
      </c>
      <c r="L12" s="90"/>
      <c r="M12" s="88"/>
      <c r="N12" s="88"/>
      <c r="O12" s="88"/>
    </row>
    <row r="13" spans="1:15" x14ac:dyDescent="0.25">
      <c r="A13" s="68" t="s">
        <v>178</v>
      </c>
      <c r="B13" s="66" t="s">
        <v>2</v>
      </c>
      <c r="C13" s="66" t="s">
        <v>179</v>
      </c>
      <c r="D13" s="68"/>
      <c r="E13" s="66"/>
      <c r="F13" s="66"/>
      <c r="G13" s="66"/>
      <c r="I13" s="90" t="s">
        <v>178</v>
      </c>
      <c r="J13" s="88" t="s">
        <v>2</v>
      </c>
      <c r="K13" s="183" t="s">
        <v>179</v>
      </c>
      <c r="L13" s="90"/>
      <c r="M13" s="88"/>
      <c r="N13" s="88"/>
      <c r="O13" s="88"/>
    </row>
    <row r="14" spans="1:15" x14ac:dyDescent="0.25">
      <c r="A14" s="68" t="s">
        <v>148</v>
      </c>
      <c r="B14" s="66" t="s">
        <v>2</v>
      </c>
      <c r="C14" s="66" t="s">
        <v>180</v>
      </c>
      <c r="D14" s="68"/>
      <c r="E14" s="66"/>
      <c r="F14" s="66"/>
      <c r="G14" s="66"/>
      <c r="I14" s="90" t="s">
        <v>148</v>
      </c>
      <c r="J14" s="88" t="s">
        <v>2</v>
      </c>
      <c r="K14" s="183" t="s">
        <v>180</v>
      </c>
      <c r="L14" s="90"/>
      <c r="M14" s="88"/>
      <c r="N14" s="88"/>
      <c r="O14" s="88"/>
    </row>
    <row r="15" spans="1:15" ht="15" customHeight="1" x14ac:dyDescent="0.25">
      <c r="A15" s="68" t="s">
        <v>181</v>
      </c>
      <c r="B15" s="66" t="s">
        <v>2</v>
      </c>
      <c r="C15" s="66" t="s">
        <v>182</v>
      </c>
      <c r="D15" s="68"/>
      <c r="E15" s="66"/>
      <c r="F15" s="66"/>
      <c r="G15" s="66"/>
      <c r="I15" s="90" t="s">
        <v>181</v>
      </c>
      <c r="J15" s="88" t="s">
        <v>2</v>
      </c>
      <c r="K15" s="187" t="s">
        <v>182</v>
      </c>
      <c r="L15" s="90"/>
      <c r="M15" s="88"/>
      <c r="N15" s="88"/>
      <c r="O15" s="88"/>
    </row>
    <row r="16" spans="1:15" ht="15" customHeight="1" x14ac:dyDescent="0.25">
      <c r="A16" s="67"/>
      <c r="B16" s="69"/>
      <c r="C16" s="66"/>
      <c r="D16" s="68"/>
      <c r="E16" s="66"/>
      <c r="F16" s="66"/>
      <c r="G16" s="74"/>
      <c r="I16" s="89"/>
      <c r="J16" s="91"/>
      <c r="K16" s="88"/>
      <c r="L16" s="90"/>
      <c r="M16" s="88"/>
      <c r="N16" s="88"/>
      <c r="O16" s="95"/>
    </row>
    <row r="17" spans="1:15" x14ac:dyDescent="0.25">
      <c r="A17" s="67" t="s">
        <v>183</v>
      </c>
      <c r="B17" s="66"/>
      <c r="C17" s="66"/>
      <c r="D17" s="68"/>
      <c r="E17" s="66"/>
      <c r="F17" s="66"/>
      <c r="G17" s="74"/>
      <c r="I17" s="89" t="s">
        <v>183</v>
      </c>
      <c r="J17" s="88"/>
      <c r="K17" s="88"/>
      <c r="L17" s="90"/>
      <c r="M17" s="88"/>
      <c r="N17" s="88"/>
      <c r="O17" s="95"/>
    </row>
    <row r="18" spans="1:15" ht="60" customHeight="1" x14ac:dyDescent="0.25">
      <c r="A18" s="75" t="s">
        <v>186</v>
      </c>
      <c r="B18" s="72" t="s">
        <v>2</v>
      </c>
      <c r="C18" s="72">
        <v>5.2</v>
      </c>
      <c r="D18" s="76" t="s">
        <v>210</v>
      </c>
      <c r="E18" s="76"/>
      <c r="F18" s="76"/>
      <c r="G18" s="76"/>
      <c r="I18" s="96" t="s">
        <v>186</v>
      </c>
      <c r="J18" s="94" t="s">
        <v>2</v>
      </c>
      <c r="K18" s="185">
        <v>5.2</v>
      </c>
      <c r="L18" s="97" t="s">
        <v>210</v>
      </c>
      <c r="M18" s="97"/>
      <c r="N18" s="97"/>
      <c r="O18" s="97"/>
    </row>
    <row r="19" spans="1:15" ht="57" customHeight="1" x14ac:dyDescent="0.25">
      <c r="A19" s="75" t="s">
        <v>188</v>
      </c>
      <c r="B19" s="72" t="s">
        <v>2</v>
      </c>
      <c r="C19" s="72">
        <v>169.6</v>
      </c>
      <c r="D19" s="71" t="s">
        <v>184</v>
      </c>
      <c r="E19" s="66"/>
      <c r="F19" s="66"/>
      <c r="G19" s="74"/>
      <c r="I19" s="96" t="s">
        <v>188</v>
      </c>
      <c r="J19" s="94" t="s">
        <v>2</v>
      </c>
      <c r="K19" s="185">
        <v>169.6</v>
      </c>
      <c r="L19" s="93" t="s">
        <v>184</v>
      </c>
      <c r="M19" s="88"/>
      <c r="N19" s="88"/>
      <c r="O19" s="95"/>
    </row>
    <row r="20" spans="1:15" ht="39.75" customHeight="1" x14ac:dyDescent="0.25">
      <c r="A20" s="75" t="s">
        <v>187</v>
      </c>
      <c r="B20" s="72" t="s">
        <v>2</v>
      </c>
      <c r="C20" s="72">
        <v>1</v>
      </c>
      <c r="D20" s="77" t="s">
        <v>185</v>
      </c>
      <c r="E20" s="77"/>
      <c r="F20" s="77"/>
      <c r="G20" s="77"/>
      <c r="I20" s="96" t="s">
        <v>187</v>
      </c>
      <c r="J20" s="94" t="s">
        <v>2</v>
      </c>
      <c r="K20" s="185">
        <v>1</v>
      </c>
      <c r="L20" s="98" t="s">
        <v>185</v>
      </c>
      <c r="M20" s="98"/>
      <c r="N20" s="98"/>
      <c r="O20" s="98"/>
    </row>
    <row r="21" spans="1:15" ht="45" x14ac:dyDescent="0.25">
      <c r="A21" s="75" t="s">
        <v>189</v>
      </c>
      <c r="B21" s="78" t="s">
        <v>164</v>
      </c>
      <c r="C21" s="72">
        <f>(C5+C7)/2</f>
        <v>200</v>
      </c>
      <c r="D21" s="71" t="s">
        <v>168</v>
      </c>
      <c r="E21" s="66"/>
      <c r="F21" s="66"/>
      <c r="G21" s="66"/>
      <c r="I21" s="96" t="s">
        <v>189</v>
      </c>
      <c r="J21" s="99" t="s">
        <v>164</v>
      </c>
      <c r="K21" s="185">
        <f>(K5+K7)/2</f>
        <v>200</v>
      </c>
      <c r="L21" s="93" t="s">
        <v>168</v>
      </c>
      <c r="M21" s="88"/>
      <c r="N21" s="88"/>
      <c r="O21" s="88"/>
    </row>
    <row r="22" spans="1:15" ht="24" customHeight="1" x14ac:dyDescent="0.25">
      <c r="A22" s="71" t="s">
        <v>190</v>
      </c>
      <c r="B22" s="72" t="s">
        <v>2</v>
      </c>
      <c r="C22" s="79">
        <f>1*((C5-C21)-(C6-C7))/((LN((C5-C21)/(C6-C7))))</f>
        <v>72.134752044448177</v>
      </c>
      <c r="D22" s="71" t="s">
        <v>168</v>
      </c>
      <c r="E22" s="66"/>
      <c r="F22" s="66"/>
      <c r="G22" s="66"/>
      <c r="I22" s="93" t="s">
        <v>190</v>
      </c>
      <c r="J22" s="94" t="s">
        <v>2</v>
      </c>
      <c r="K22" s="188">
        <f>1*((K5-K21)-(K6-K7))/((LN((K5-K21)/(K6-K7))))</f>
        <v>72.134752044448177</v>
      </c>
      <c r="L22" s="93" t="s">
        <v>168</v>
      </c>
      <c r="M22" s="88"/>
      <c r="N22" s="88"/>
      <c r="O22" s="88"/>
    </row>
    <row r="23" spans="1:15" x14ac:dyDescent="0.25">
      <c r="A23" s="68" t="s">
        <v>191</v>
      </c>
      <c r="B23" s="66" t="s">
        <v>2</v>
      </c>
      <c r="C23" s="70">
        <f>C4/C18/C22</f>
        <v>53319.013889226553</v>
      </c>
      <c r="D23" s="68" t="s">
        <v>192</v>
      </c>
      <c r="E23" s="66"/>
      <c r="F23" s="66"/>
      <c r="G23" s="66"/>
      <c r="I23" s="90" t="s">
        <v>191</v>
      </c>
      <c r="J23" s="88" t="s">
        <v>2</v>
      </c>
      <c r="K23" s="184">
        <f>K4/K18/K22</f>
        <v>53319.013889226553</v>
      </c>
      <c r="L23" s="90" t="s">
        <v>192</v>
      </c>
      <c r="M23" s="88"/>
      <c r="N23" s="88"/>
      <c r="O23" s="88"/>
    </row>
    <row r="24" spans="1:15" ht="30" x14ac:dyDescent="0.25">
      <c r="A24" s="80" t="s">
        <v>193</v>
      </c>
      <c r="B24" s="72" t="s">
        <v>164</v>
      </c>
      <c r="C24" s="79">
        <f>C23/C19</f>
        <v>314.38097812043958</v>
      </c>
      <c r="D24" s="71" t="s">
        <v>192</v>
      </c>
      <c r="E24" s="66"/>
      <c r="F24" s="66"/>
      <c r="G24" s="66"/>
      <c r="I24" s="100" t="s">
        <v>193</v>
      </c>
      <c r="J24" s="94" t="s">
        <v>164</v>
      </c>
      <c r="K24" s="188">
        <f>K23/K19</f>
        <v>314.38097812043958</v>
      </c>
      <c r="L24" s="93" t="s">
        <v>192</v>
      </c>
      <c r="M24" s="88"/>
      <c r="N24" s="88"/>
      <c r="O24" s="88"/>
    </row>
    <row r="25" spans="1:15" ht="54" customHeight="1" x14ac:dyDescent="0.25">
      <c r="A25" s="75" t="s">
        <v>194</v>
      </c>
      <c r="B25" s="72" t="s">
        <v>2</v>
      </c>
      <c r="C25" s="81">
        <f>C24*600*0.075*60</f>
        <v>848828.6409251868</v>
      </c>
      <c r="D25" s="71" t="s">
        <v>136</v>
      </c>
      <c r="E25" s="66"/>
      <c r="F25" s="66"/>
      <c r="G25" s="74"/>
      <c r="I25" s="96" t="s">
        <v>194</v>
      </c>
      <c r="J25" s="94" t="s">
        <v>2</v>
      </c>
      <c r="K25" s="189">
        <f>K24*600*0.075*60</f>
        <v>848828.6409251868</v>
      </c>
      <c r="L25" s="93" t="s">
        <v>136</v>
      </c>
      <c r="M25" s="88"/>
      <c r="N25" s="88"/>
      <c r="O25" s="95"/>
    </row>
    <row r="26" spans="1:15" ht="39" customHeight="1" x14ac:dyDescent="0.25">
      <c r="A26" s="75" t="s">
        <v>195</v>
      </c>
      <c r="B26" s="72" t="s">
        <v>2</v>
      </c>
      <c r="C26" s="82">
        <f>(C4/C25/C10)+C7</f>
        <v>194.24752670079963</v>
      </c>
      <c r="D26" s="71" t="s">
        <v>149</v>
      </c>
      <c r="E26" s="66"/>
      <c r="F26" s="66"/>
      <c r="G26" s="66"/>
      <c r="I26" s="96" t="s">
        <v>195</v>
      </c>
      <c r="J26" s="94" t="s">
        <v>2</v>
      </c>
      <c r="K26" s="190">
        <f>(K4/K25/K10)+K7</f>
        <v>194.24752670079963</v>
      </c>
      <c r="L26" s="93" t="s">
        <v>149</v>
      </c>
      <c r="M26" s="88"/>
      <c r="N26" s="88"/>
      <c r="O26" s="88"/>
    </row>
    <row r="27" spans="1:15" ht="36.75" customHeight="1" x14ac:dyDescent="0.25">
      <c r="A27" s="75" t="s">
        <v>196</v>
      </c>
      <c r="B27" s="72" t="s">
        <v>2</v>
      </c>
      <c r="C27" s="72">
        <v>196.2</v>
      </c>
      <c r="D27" s="71" t="s">
        <v>149</v>
      </c>
      <c r="E27" s="66"/>
      <c r="F27" s="66"/>
      <c r="G27" s="66"/>
      <c r="I27" s="96" t="s">
        <v>196</v>
      </c>
      <c r="J27" s="94" t="s">
        <v>2</v>
      </c>
      <c r="K27" s="185">
        <v>196.2</v>
      </c>
      <c r="L27" s="93" t="s">
        <v>149</v>
      </c>
      <c r="M27" s="88"/>
      <c r="N27" s="88"/>
      <c r="O27" s="88"/>
    </row>
    <row r="28" spans="1:15" x14ac:dyDescent="0.25">
      <c r="A28" s="80" t="s">
        <v>197</v>
      </c>
      <c r="B28" s="66" t="s">
        <v>2</v>
      </c>
      <c r="C28" s="83">
        <f>(1)*((C5-C27)-(C6-C7))/LN((C5-C27)/(C6-C7))</f>
        <v>73.653936796606104</v>
      </c>
      <c r="D28" s="71" t="s">
        <v>149</v>
      </c>
      <c r="E28" s="66"/>
      <c r="F28" s="66"/>
      <c r="G28" s="66"/>
      <c r="I28" s="100" t="s">
        <v>197</v>
      </c>
      <c r="J28" s="88" t="s">
        <v>2</v>
      </c>
      <c r="K28" s="191">
        <f>(1)*((K5-K27)-(K6-K7))/LN((K5-K27)/(K6-K7))</f>
        <v>73.653936796606104</v>
      </c>
      <c r="L28" s="93" t="s">
        <v>149</v>
      </c>
      <c r="M28" s="88"/>
      <c r="N28" s="88"/>
      <c r="O28" s="88"/>
    </row>
    <row r="29" spans="1:15" x14ac:dyDescent="0.25">
      <c r="A29" s="68" t="s">
        <v>198</v>
      </c>
      <c r="B29" s="66" t="s">
        <v>164</v>
      </c>
      <c r="C29" s="70">
        <f>C4/C18/C28</f>
        <v>52219.256884732778</v>
      </c>
      <c r="D29" s="68" t="s">
        <v>192</v>
      </c>
      <c r="E29" s="66"/>
      <c r="F29" s="66"/>
      <c r="G29" s="66"/>
      <c r="I29" s="90" t="s">
        <v>198</v>
      </c>
      <c r="J29" s="88" t="s">
        <v>164</v>
      </c>
      <c r="K29" s="184">
        <f>K4/K18/K28</f>
        <v>52219.256884732778</v>
      </c>
      <c r="L29" s="90" t="s">
        <v>192</v>
      </c>
      <c r="M29" s="88"/>
      <c r="N29" s="88"/>
      <c r="O29" s="88"/>
    </row>
    <row r="30" spans="1:15" x14ac:dyDescent="0.25">
      <c r="A30" s="68" t="s">
        <v>199</v>
      </c>
      <c r="B30" s="66" t="s">
        <v>2</v>
      </c>
      <c r="C30" s="84">
        <f>C29/C19</f>
        <v>307.89656182035839</v>
      </c>
      <c r="D30" s="68" t="s">
        <v>192</v>
      </c>
      <c r="E30" s="66"/>
      <c r="F30" s="66"/>
      <c r="G30" s="66"/>
      <c r="I30" s="90" t="s">
        <v>199</v>
      </c>
      <c r="J30" s="88" t="s">
        <v>2</v>
      </c>
      <c r="K30" s="192">
        <f>K29/K19</f>
        <v>307.89656182035839</v>
      </c>
      <c r="L30" s="90" t="s">
        <v>192</v>
      </c>
      <c r="M30" s="88"/>
      <c r="N30" s="88"/>
      <c r="O30" s="88"/>
    </row>
    <row r="31" spans="1:15" x14ac:dyDescent="0.25">
      <c r="A31" s="68" t="s">
        <v>200</v>
      </c>
      <c r="B31" s="66" t="s">
        <v>2</v>
      </c>
      <c r="C31" s="70">
        <f>C30*600*0.075*60</f>
        <v>831320.71691496763</v>
      </c>
      <c r="D31" s="68" t="s">
        <v>192</v>
      </c>
      <c r="E31" s="66"/>
      <c r="F31" s="66"/>
      <c r="G31" s="66"/>
      <c r="I31" s="90" t="s">
        <v>200</v>
      </c>
      <c r="J31" s="88" t="s">
        <v>2</v>
      </c>
      <c r="K31" s="184">
        <f>K30*600*0.075*60</f>
        <v>831320.71691496763</v>
      </c>
      <c r="L31" s="90" t="s">
        <v>192</v>
      </c>
      <c r="M31" s="88"/>
      <c r="N31" s="88"/>
      <c r="O31" s="88"/>
    </row>
    <row r="32" spans="1:15" x14ac:dyDescent="0.25">
      <c r="A32" s="68" t="s">
        <v>201</v>
      </c>
      <c r="B32" s="66" t="s">
        <v>2</v>
      </c>
      <c r="C32" s="84">
        <f>(C4/C31/C10)+C7</f>
        <v>196.23241472542645</v>
      </c>
      <c r="D32" s="71" t="s">
        <v>149</v>
      </c>
      <c r="E32" s="66"/>
      <c r="F32" s="66"/>
      <c r="G32" s="66"/>
      <c r="I32" s="90" t="s">
        <v>201</v>
      </c>
      <c r="J32" s="88" t="s">
        <v>2</v>
      </c>
      <c r="K32" s="192">
        <f>(K4/K31/K10)+K7</f>
        <v>196.23241472542645</v>
      </c>
      <c r="L32" s="93" t="s">
        <v>149</v>
      </c>
      <c r="M32" s="88"/>
      <c r="N32" s="88"/>
      <c r="O32" s="88"/>
    </row>
    <row r="33" spans="1:15" ht="21" customHeight="1" x14ac:dyDescent="0.25">
      <c r="A33" s="85" t="s">
        <v>202</v>
      </c>
      <c r="B33" s="85"/>
      <c r="C33" s="85"/>
      <c r="D33" s="85"/>
      <c r="E33" s="66"/>
      <c r="F33" s="66"/>
      <c r="G33" s="66"/>
      <c r="I33" s="103" t="s">
        <v>202</v>
      </c>
      <c r="J33" s="103"/>
      <c r="K33" s="103"/>
      <c r="L33" s="103"/>
      <c r="M33" s="88"/>
      <c r="N33" s="88"/>
      <c r="O33" s="88"/>
    </row>
    <row r="34" spans="1:15" x14ac:dyDescent="0.25">
      <c r="A34" s="68" t="s">
        <v>204</v>
      </c>
      <c r="B34" s="66" t="s">
        <v>164</v>
      </c>
      <c r="C34" s="66">
        <v>10</v>
      </c>
      <c r="D34" s="68" t="s">
        <v>205</v>
      </c>
      <c r="E34" s="66"/>
      <c r="F34" s="66"/>
      <c r="G34" s="66"/>
      <c r="I34" s="90" t="s">
        <v>204</v>
      </c>
      <c r="J34" s="88" t="s">
        <v>164</v>
      </c>
      <c r="K34" s="183">
        <v>10</v>
      </c>
      <c r="L34" s="90" t="s">
        <v>205</v>
      </c>
      <c r="M34" s="88"/>
      <c r="N34" s="88"/>
      <c r="O34" s="88"/>
    </row>
    <row r="35" spans="1:15" x14ac:dyDescent="0.25">
      <c r="A35" s="68" t="s">
        <v>206</v>
      </c>
      <c r="B35" s="66" t="s">
        <v>164</v>
      </c>
      <c r="C35" s="66">
        <v>30</v>
      </c>
      <c r="D35" s="68" t="s">
        <v>132</v>
      </c>
      <c r="E35" s="66"/>
      <c r="F35" s="66"/>
      <c r="G35" s="66"/>
      <c r="I35" s="90" t="s">
        <v>206</v>
      </c>
      <c r="J35" s="88" t="s">
        <v>164</v>
      </c>
      <c r="K35" s="183">
        <v>30</v>
      </c>
      <c r="L35" s="90" t="s">
        <v>132</v>
      </c>
      <c r="M35" s="88"/>
      <c r="N35" s="88"/>
      <c r="O35" s="88"/>
    </row>
    <row r="36" spans="1:15" ht="54" customHeight="1" x14ac:dyDescent="0.25">
      <c r="A36" s="75" t="s">
        <v>203</v>
      </c>
      <c r="B36" s="72" t="s">
        <v>164</v>
      </c>
      <c r="C36" s="86">
        <f>40*C34*C35/15/45</f>
        <v>17.777777777777779</v>
      </c>
      <c r="D36" s="71" t="s">
        <v>207</v>
      </c>
      <c r="E36" s="66"/>
      <c r="F36" s="66"/>
      <c r="G36" s="66"/>
      <c r="I36" s="96" t="s">
        <v>203</v>
      </c>
      <c r="J36" s="94" t="s">
        <v>164</v>
      </c>
      <c r="K36" s="193">
        <f>40*K34*K35/15/45</f>
        <v>17.777777777777779</v>
      </c>
      <c r="L36" s="93" t="s">
        <v>207</v>
      </c>
      <c r="M36" s="88"/>
      <c r="N36" s="88"/>
      <c r="O36" s="88"/>
    </row>
    <row r="37" spans="1:15" x14ac:dyDescent="0.25">
      <c r="A37" s="68" t="s">
        <v>208</v>
      </c>
      <c r="B37" s="66"/>
      <c r="C37" s="66"/>
      <c r="D37" s="68"/>
      <c r="E37" s="66"/>
      <c r="F37" s="66"/>
      <c r="G37" s="66"/>
      <c r="I37" s="90" t="s">
        <v>208</v>
      </c>
      <c r="J37" s="88"/>
      <c r="K37" s="88"/>
      <c r="L37" s="90"/>
      <c r="M37" s="88"/>
      <c r="N37" s="88"/>
      <c r="O37" s="88"/>
    </row>
    <row r="38" spans="1:15" x14ac:dyDescent="0.25">
      <c r="A38" s="68" t="s">
        <v>209</v>
      </c>
      <c r="B38" s="66"/>
      <c r="C38" s="66"/>
      <c r="D38" s="68"/>
      <c r="E38" s="66"/>
      <c r="F38" s="66"/>
      <c r="G38" s="66"/>
      <c r="I38" s="90" t="s">
        <v>209</v>
      </c>
      <c r="J38" s="88"/>
      <c r="K38" s="88"/>
      <c r="L38" s="90"/>
      <c r="M38" s="88"/>
      <c r="N38" s="88"/>
      <c r="O38" s="88"/>
    </row>
    <row r="39" spans="1:15" x14ac:dyDescent="0.25">
      <c r="A39" s="62"/>
      <c r="B39" s="62"/>
      <c r="C39" s="62"/>
      <c r="D39" s="48"/>
      <c r="E39" s="12"/>
      <c r="F39" s="15"/>
      <c r="G39" s="14"/>
      <c r="I39" s="59"/>
      <c r="J39" s="59"/>
      <c r="K39" s="59"/>
      <c r="L39" s="50"/>
      <c r="M39" s="31"/>
      <c r="N39" s="34"/>
      <c r="O39" s="33"/>
    </row>
    <row r="40" spans="1:15" x14ac:dyDescent="0.25">
      <c r="A40" s="48" t="s">
        <v>449</v>
      </c>
      <c r="B40" s="49"/>
      <c r="C40" s="49"/>
      <c r="D40" s="49"/>
      <c r="E40" s="12"/>
      <c r="F40" s="13"/>
      <c r="G40" s="14"/>
      <c r="I40" s="35"/>
      <c r="J40" s="51"/>
      <c r="K40" s="51"/>
      <c r="L40" s="51"/>
      <c r="M40" s="31"/>
      <c r="N40" s="32"/>
      <c r="O40" s="33"/>
    </row>
    <row r="41" spans="1:15" x14ac:dyDescent="0.25">
      <c r="A41" s="48" t="s">
        <v>450</v>
      </c>
      <c r="B41" s="49"/>
      <c r="C41" s="49"/>
      <c r="D41" s="48"/>
      <c r="E41" s="12"/>
      <c r="F41" s="15"/>
      <c r="G41" s="14"/>
      <c r="I41" s="35"/>
      <c r="J41" s="51"/>
      <c r="K41" s="51"/>
      <c r="L41" s="50"/>
      <c r="M41" s="31"/>
      <c r="N41" s="34"/>
      <c r="O41" s="33"/>
    </row>
    <row r="42" spans="1:15" x14ac:dyDescent="0.25">
      <c r="A42" s="48" t="s">
        <v>451</v>
      </c>
      <c r="B42" s="49"/>
      <c r="C42" s="49"/>
      <c r="D42" s="49"/>
      <c r="E42" s="12"/>
      <c r="F42" s="13"/>
      <c r="G42" s="14"/>
      <c r="I42" s="35"/>
      <c r="J42" s="51"/>
      <c r="K42" s="51"/>
      <c r="L42" s="51"/>
      <c r="M42" s="31"/>
      <c r="N42" s="32"/>
      <c r="O42" s="33"/>
    </row>
    <row r="43" spans="1:15" x14ac:dyDescent="0.25">
      <c r="A43" s="48" t="s">
        <v>452</v>
      </c>
      <c r="B43" s="49"/>
      <c r="C43" s="49"/>
      <c r="D43" s="48"/>
      <c r="E43" s="12"/>
      <c r="F43" s="12"/>
      <c r="G43" s="14"/>
      <c r="I43" s="35"/>
      <c r="J43" s="51"/>
      <c r="K43" s="51"/>
      <c r="L43" s="50"/>
      <c r="M43" s="31"/>
      <c r="N43" s="31"/>
      <c r="O43" s="33"/>
    </row>
    <row r="44" spans="1:15" x14ac:dyDescent="0.25">
      <c r="A44" s="48" t="s">
        <v>453</v>
      </c>
      <c r="B44" s="48"/>
      <c r="C44" s="49"/>
      <c r="D44" s="48"/>
      <c r="E44" s="12"/>
      <c r="F44" s="12"/>
      <c r="G44" s="14"/>
      <c r="I44" s="50"/>
      <c r="J44" s="50"/>
      <c r="K44" s="51"/>
      <c r="L44" s="50"/>
      <c r="M44" s="31"/>
      <c r="N44" s="31"/>
      <c r="O44" s="33"/>
    </row>
    <row r="45" spans="1:15" x14ac:dyDescent="0.25">
      <c r="A45" s="16"/>
      <c r="B45" s="49"/>
      <c r="C45" s="61"/>
      <c r="D45" s="61"/>
      <c r="E45" s="12"/>
      <c r="F45" s="13"/>
      <c r="G45" s="14"/>
      <c r="I45" s="35"/>
      <c r="J45" s="51"/>
      <c r="K45" s="57"/>
      <c r="L45" s="57"/>
      <c r="M45" s="31"/>
      <c r="N45" s="32"/>
      <c r="O45" s="33"/>
    </row>
    <row r="46" spans="1:15" x14ac:dyDescent="0.25">
      <c r="A46" s="16"/>
      <c r="B46" s="49"/>
      <c r="C46" s="49"/>
      <c r="D46" s="48"/>
      <c r="E46" s="12"/>
      <c r="F46" s="12"/>
      <c r="G46" s="14"/>
      <c r="I46" s="35"/>
      <c r="J46" s="51"/>
      <c r="K46" s="51"/>
      <c r="L46" s="50"/>
      <c r="M46" s="31"/>
      <c r="N46" s="31"/>
      <c r="O46" s="33"/>
    </row>
    <row r="47" spans="1:15" x14ac:dyDescent="0.25">
      <c r="A47" s="62"/>
      <c r="B47" s="62"/>
      <c r="C47" s="62"/>
      <c r="D47" s="48"/>
      <c r="E47" s="12"/>
      <c r="F47" s="12"/>
      <c r="G47" s="14"/>
      <c r="I47" s="59"/>
      <c r="J47" s="59"/>
      <c r="K47" s="59"/>
      <c r="L47" s="50"/>
      <c r="M47" s="31"/>
      <c r="N47" s="31"/>
      <c r="O47" s="33"/>
    </row>
    <row r="48" spans="1:15" x14ac:dyDescent="0.25">
      <c r="A48" s="16"/>
      <c r="B48" s="49"/>
      <c r="C48" s="61"/>
      <c r="D48" s="61"/>
      <c r="E48" s="49"/>
      <c r="F48" s="13"/>
      <c r="G48" s="14"/>
      <c r="I48" s="35"/>
      <c r="J48" s="51"/>
      <c r="K48" s="57"/>
      <c r="L48" s="57"/>
      <c r="M48" s="51"/>
      <c r="N48" s="32"/>
      <c r="O48" s="33"/>
    </row>
    <row r="49" spans="1:15" x14ac:dyDescent="0.25">
      <c r="A49" s="16"/>
      <c r="B49" s="49"/>
      <c r="C49" s="61"/>
      <c r="D49" s="61"/>
      <c r="E49" s="49"/>
      <c r="F49" s="12"/>
      <c r="G49" s="14"/>
      <c r="I49" s="35"/>
      <c r="J49" s="51"/>
      <c r="K49" s="57"/>
      <c r="L49" s="57"/>
      <c r="M49" s="51"/>
      <c r="N49" s="31"/>
      <c r="O49" s="33"/>
    </row>
    <row r="50" spans="1:15" x14ac:dyDescent="0.25">
      <c r="A50" s="62"/>
      <c r="B50" s="62"/>
      <c r="C50" s="62"/>
      <c r="D50" s="48"/>
      <c r="E50" s="49"/>
      <c r="F50" s="15"/>
      <c r="G50" s="14"/>
      <c r="I50" s="59"/>
      <c r="J50" s="59"/>
      <c r="K50" s="59"/>
      <c r="L50" s="50"/>
      <c r="M50" s="51"/>
      <c r="N50" s="34"/>
      <c r="O50" s="33"/>
    </row>
    <row r="51" spans="1:15" x14ac:dyDescent="0.25">
      <c r="A51" s="16"/>
      <c r="B51" s="49"/>
      <c r="C51" s="61"/>
      <c r="D51" s="61"/>
      <c r="E51" s="49"/>
      <c r="F51" s="17"/>
      <c r="G51" s="14"/>
      <c r="I51" s="35"/>
      <c r="J51" s="51"/>
      <c r="K51" s="57"/>
      <c r="L51" s="57"/>
      <c r="M51" s="51"/>
      <c r="N51" s="36"/>
      <c r="O51" s="33"/>
    </row>
    <row r="52" spans="1:15" x14ac:dyDescent="0.25">
      <c r="A52" s="16"/>
      <c r="B52" s="49"/>
      <c r="C52" s="49"/>
      <c r="D52" s="48"/>
      <c r="E52" s="49"/>
      <c r="F52" s="15"/>
      <c r="G52" s="14"/>
      <c r="I52" s="35"/>
      <c r="J52" s="51"/>
      <c r="K52" s="51"/>
      <c r="L52" s="50"/>
      <c r="M52" s="51"/>
      <c r="N52" s="34"/>
      <c r="O52" s="33"/>
    </row>
    <row r="53" spans="1:15" x14ac:dyDescent="0.25">
      <c r="A53" s="62"/>
      <c r="B53" s="62"/>
      <c r="C53" s="62"/>
      <c r="D53" s="48"/>
      <c r="E53" s="49"/>
      <c r="F53" s="15"/>
      <c r="G53" s="14"/>
      <c r="I53" s="59"/>
      <c r="J53" s="59"/>
      <c r="K53" s="59"/>
      <c r="L53" s="50"/>
      <c r="M53" s="51"/>
      <c r="N53" s="34"/>
      <c r="O53" s="33"/>
    </row>
    <row r="54" spans="1:15" x14ac:dyDescent="0.25">
      <c r="A54" s="16"/>
      <c r="B54" s="49"/>
      <c r="C54" s="182"/>
      <c r="D54" s="182"/>
      <c r="E54" s="12"/>
      <c r="F54" s="12"/>
      <c r="G54" s="14"/>
      <c r="I54" s="35"/>
      <c r="J54" s="51"/>
      <c r="K54" s="57"/>
      <c r="L54" s="57"/>
      <c r="M54" s="31"/>
      <c r="N54" s="31"/>
      <c r="O54" s="33"/>
    </row>
    <row r="55" spans="1:15" x14ac:dyDescent="0.25">
      <c r="A55" s="16"/>
      <c r="B55" s="49"/>
      <c r="C55" s="49"/>
      <c r="D55" s="48"/>
      <c r="E55" s="12"/>
      <c r="F55" s="15"/>
      <c r="G55" s="14"/>
      <c r="I55" s="35"/>
      <c r="J55" s="51"/>
      <c r="K55" s="51"/>
      <c r="L55" s="50"/>
      <c r="M55" s="31"/>
      <c r="N55" s="34"/>
      <c r="O55" s="33"/>
    </row>
    <row r="56" spans="1:15" x14ac:dyDescent="0.25">
      <c r="A56" s="16"/>
      <c r="B56" s="49"/>
      <c r="C56" s="61"/>
      <c r="D56" s="61"/>
      <c r="E56" s="12"/>
      <c r="F56" s="15"/>
      <c r="G56" s="14"/>
      <c r="I56" s="35"/>
      <c r="J56" s="51"/>
      <c r="K56" s="57"/>
      <c r="L56" s="57"/>
      <c r="M56" s="31"/>
      <c r="N56" s="34"/>
      <c r="O56" s="33"/>
    </row>
    <row r="57" spans="1:15" ht="33" customHeight="1" x14ac:dyDescent="0.25">
      <c r="A57" s="16"/>
      <c r="B57" s="49"/>
      <c r="C57" s="64"/>
      <c r="D57" s="64"/>
      <c r="E57" s="12"/>
      <c r="F57" s="15"/>
      <c r="G57" s="14"/>
      <c r="I57" s="35"/>
      <c r="J57" s="51"/>
      <c r="K57" s="60"/>
      <c r="L57" s="60"/>
      <c r="M57" s="31"/>
      <c r="N57" s="34"/>
      <c r="O57" s="33"/>
    </row>
    <row r="58" spans="1:15" x14ac:dyDescent="0.25">
      <c r="A58" s="16"/>
      <c r="B58" s="49"/>
      <c r="C58" s="61"/>
      <c r="D58" s="61"/>
      <c r="E58" s="12"/>
      <c r="F58" s="18"/>
      <c r="G58" s="14"/>
      <c r="I58" s="35"/>
      <c r="J58" s="51"/>
      <c r="K58" s="57"/>
      <c r="L58" s="57"/>
      <c r="M58" s="31"/>
      <c r="N58" s="37"/>
      <c r="O58" s="33"/>
    </row>
    <row r="59" spans="1:15" ht="93" customHeight="1" x14ac:dyDescent="0.25">
      <c r="A59" s="16"/>
      <c r="B59" s="49"/>
      <c r="C59" s="63"/>
      <c r="D59" s="63"/>
      <c r="E59" s="12"/>
      <c r="F59" s="18"/>
      <c r="G59" s="14"/>
      <c r="I59" s="35"/>
      <c r="J59" s="51"/>
      <c r="K59" s="58"/>
      <c r="L59" s="58"/>
      <c r="M59" s="31"/>
      <c r="N59" s="37"/>
      <c r="O59" s="33"/>
    </row>
    <row r="60" spans="1:15" x14ac:dyDescent="0.25">
      <c r="A60" s="16"/>
      <c r="B60" s="49"/>
      <c r="C60" s="49"/>
      <c r="D60" s="48"/>
      <c r="E60" s="12"/>
      <c r="F60" s="15"/>
      <c r="G60" s="14"/>
      <c r="I60" s="35"/>
      <c r="J60" s="51"/>
      <c r="K60" s="51"/>
      <c r="L60" s="50"/>
      <c r="M60" s="31"/>
      <c r="N60" s="34"/>
      <c r="O60" s="33"/>
    </row>
    <row r="61" spans="1:15" x14ac:dyDescent="0.25">
      <c r="A61" s="62"/>
      <c r="B61" s="62"/>
      <c r="C61" s="62"/>
      <c r="D61" s="48"/>
      <c r="E61" s="12"/>
      <c r="F61" s="15"/>
      <c r="G61" s="14"/>
      <c r="I61" s="59"/>
      <c r="J61" s="59"/>
      <c r="K61" s="59"/>
      <c r="L61" s="50"/>
      <c r="M61" s="31"/>
      <c r="N61" s="34"/>
      <c r="O61" s="33"/>
    </row>
    <row r="62" spans="1:15" x14ac:dyDescent="0.25">
      <c r="A62" s="16"/>
      <c r="B62" s="49"/>
      <c r="C62" s="61"/>
      <c r="D62" s="61"/>
      <c r="E62" s="12"/>
      <c r="F62" s="12"/>
      <c r="G62" s="14"/>
      <c r="I62" s="35"/>
      <c r="J62" s="51"/>
      <c r="K62" s="57"/>
      <c r="L62" s="57"/>
      <c r="M62" s="31"/>
      <c r="N62" s="31"/>
      <c r="O62" s="33"/>
    </row>
    <row r="63" spans="1:15" x14ac:dyDescent="0.25">
      <c r="A63" s="16"/>
      <c r="B63" s="49"/>
      <c r="C63" s="49"/>
      <c r="D63" s="48"/>
      <c r="E63" s="12"/>
      <c r="F63" s="15"/>
      <c r="G63" s="14"/>
      <c r="I63" s="35"/>
      <c r="J63" s="51"/>
      <c r="K63" s="51"/>
      <c r="L63" s="50"/>
      <c r="M63" s="31"/>
      <c r="N63" s="34"/>
      <c r="O63" s="33"/>
    </row>
    <row r="64" spans="1:15" x14ac:dyDescent="0.25">
      <c r="A64" s="62"/>
      <c r="B64" s="62"/>
      <c r="C64" s="49"/>
      <c r="D64" s="48"/>
      <c r="E64" s="12"/>
      <c r="F64" s="15"/>
      <c r="G64" s="14"/>
      <c r="I64" s="59"/>
      <c r="J64" s="59"/>
      <c r="K64" s="51"/>
      <c r="L64" s="50"/>
      <c r="M64" s="31"/>
      <c r="N64" s="34"/>
      <c r="O64" s="33"/>
    </row>
    <row r="65" spans="1:15" x14ac:dyDescent="0.25">
      <c r="A65" s="16"/>
      <c r="B65" s="49"/>
      <c r="C65" s="61"/>
      <c r="D65" s="61"/>
      <c r="E65" s="12"/>
      <c r="F65" s="13"/>
      <c r="G65" s="14"/>
      <c r="I65" s="35"/>
      <c r="J65" s="51"/>
      <c r="K65" s="57"/>
      <c r="L65" s="57"/>
      <c r="M65" s="31"/>
      <c r="N65" s="32"/>
      <c r="O65" s="33"/>
    </row>
    <row r="66" spans="1:15" x14ac:dyDescent="0.25">
      <c r="A66" s="16"/>
      <c r="B66" s="49"/>
      <c r="C66" s="49"/>
      <c r="D66" s="48"/>
      <c r="E66" s="12"/>
      <c r="F66" s="15"/>
      <c r="G66" s="14"/>
      <c r="I66" s="35"/>
      <c r="J66" s="51"/>
      <c r="K66" s="51"/>
      <c r="L66" s="50"/>
      <c r="M66" s="31"/>
      <c r="N66" s="34"/>
      <c r="O66" s="33"/>
    </row>
    <row r="67" spans="1:15" x14ac:dyDescent="0.25">
      <c r="A67" s="62"/>
      <c r="B67" s="62"/>
      <c r="C67" s="62"/>
      <c r="D67" s="48"/>
      <c r="E67" s="12"/>
      <c r="F67" s="15"/>
      <c r="G67" s="14"/>
      <c r="I67" s="59"/>
      <c r="J67" s="59"/>
      <c r="K67" s="59"/>
      <c r="L67" s="50"/>
      <c r="M67" s="31"/>
      <c r="N67" s="34"/>
      <c r="O67" s="33"/>
    </row>
    <row r="68" spans="1:15" x14ac:dyDescent="0.25">
      <c r="A68" s="16"/>
      <c r="B68" s="49"/>
      <c r="C68" s="61"/>
      <c r="D68" s="61"/>
      <c r="E68" s="12"/>
      <c r="F68" s="17"/>
      <c r="G68" s="14"/>
      <c r="I68" s="35"/>
      <c r="J68" s="51"/>
      <c r="K68" s="57"/>
      <c r="L68" s="57"/>
      <c r="M68" s="31"/>
      <c r="N68" s="36"/>
      <c r="O68" s="33"/>
    </row>
    <row r="69" spans="1:15" x14ac:dyDescent="0.25">
      <c r="A69" s="16"/>
      <c r="B69" s="49"/>
      <c r="C69" s="49"/>
      <c r="D69" s="49"/>
      <c r="E69" s="12"/>
      <c r="F69" s="17"/>
      <c r="G69" s="14"/>
      <c r="I69" s="35"/>
      <c r="J69" s="51"/>
      <c r="K69" s="51"/>
      <c r="L69" s="51"/>
      <c r="M69" s="31"/>
      <c r="N69" s="36"/>
      <c r="O69" s="33"/>
    </row>
    <row r="70" spans="1:15" x14ac:dyDescent="0.25">
      <c r="A70" s="62"/>
      <c r="B70" s="62"/>
      <c r="C70" s="62"/>
      <c r="D70" s="49"/>
      <c r="E70" s="12"/>
      <c r="F70" s="17"/>
      <c r="G70" s="14"/>
      <c r="I70" s="59"/>
      <c r="J70" s="59"/>
      <c r="K70" s="59"/>
      <c r="L70" s="51"/>
      <c r="M70" s="31"/>
      <c r="N70" s="36"/>
      <c r="O70" s="33"/>
    </row>
    <row r="71" spans="1:15" x14ac:dyDescent="0.25">
      <c r="A71" s="19"/>
      <c r="B71" s="20"/>
      <c r="C71" s="20"/>
      <c r="D71" s="20"/>
      <c r="E71" s="21"/>
      <c r="F71" s="22"/>
      <c r="G71" s="23"/>
      <c r="I71" s="38"/>
      <c r="J71" s="39"/>
      <c r="K71" s="39"/>
      <c r="L71" s="39"/>
      <c r="M71" s="40"/>
      <c r="N71" s="41"/>
      <c r="O71" s="42"/>
    </row>
    <row r="72" spans="1:15" x14ac:dyDescent="0.25">
      <c r="A72" s="16"/>
      <c r="B72" s="49"/>
      <c r="C72" s="49"/>
      <c r="D72" s="49"/>
      <c r="E72" s="12"/>
      <c r="F72" s="17"/>
      <c r="G72" s="14"/>
      <c r="I72" s="35"/>
      <c r="J72" s="51"/>
      <c r="K72" s="51"/>
      <c r="L72" s="51"/>
      <c r="M72" s="31"/>
      <c r="N72" s="36"/>
      <c r="O72" s="33"/>
    </row>
    <row r="73" spans="1:15" x14ac:dyDescent="0.25">
      <c r="A73" s="62"/>
      <c r="B73" s="62"/>
      <c r="C73" s="62"/>
      <c r="D73" s="49"/>
      <c r="E73" s="12"/>
      <c r="F73" s="17"/>
      <c r="G73" s="14"/>
      <c r="I73" s="59"/>
      <c r="J73" s="59"/>
      <c r="K73" s="59"/>
      <c r="L73" s="51"/>
      <c r="M73" s="31"/>
      <c r="N73" s="36"/>
      <c r="O73" s="33"/>
    </row>
    <row r="74" spans="1:15" x14ac:dyDescent="0.25">
      <c r="A74" s="16"/>
      <c r="B74" s="49"/>
      <c r="C74" s="49"/>
      <c r="D74" s="49"/>
      <c r="E74" s="12"/>
      <c r="F74" s="17"/>
      <c r="G74" s="14"/>
      <c r="I74" s="35"/>
      <c r="J74" s="51"/>
      <c r="K74" s="51"/>
      <c r="L74" s="51"/>
      <c r="M74" s="31"/>
      <c r="N74" s="36"/>
      <c r="O74" s="33"/>
    </row>
    <row r="75" spans="1:15" x14ac:dyDescent="0.25">
      <c r="A75" s="16"/>
      <c r="B75" s="49"/>
      <c r="C75" s="49"/>
      <c r="D75" s="49"/>
      <c r="E75" s="12"/>
      <c r="F75" s="17"/>
      <c r="G75" s="14"/>
      <c r="I75" s="35"/>
      <c r="J75" s="51"/>
      <c r="K75" s="51"/>
      <c r="L75" s="51"/>
      <c r="M75" s="31"/>
      <c r="N75" s="36"/>
      <c r="O75" s="33"/>
    </row>
    <row r="76" spans="1:15" x14ac:dyDescent="0.25">
      <c r="A76" s="16"/>
      <c r="B76" s="49"/>
      <c r="C76" s="61"/>
      <c r="D76" s="61"/>
      <c r="E76" s="12"/>
      <c r="F76" s="18"/>
      <c r="G76" s="14"/>
      <c r="I76" s="35"/>
      <c r="J76" s="51"/>
      <c r="K76" s="57"/>
      <c r="L76" s="57"/>
      <c r="M76" s="31"/>
      <c r="N76" s="37"/>
      <c r="O76" s="33"/>
    </row>
    <row r="77" spans="1:15" x14ac:dyDescent="0.25">
      <c r="A77" s="16"/>
      <c r="B77" s="49"/>
      <c r="C77" s="49"/>
      <c r="D77" s="49"/>
      <c r="E77" s="12"/>
      <c r="F77" s="17"/>
      <c r="G77" s="14"/>
      <c r="I77" s="35"/>
      <c r="J77" s="51"/>
      <c r="K77" s="51"/>
      <c r="L77" s="51"/>
      <c r="M77" s="31"/>
      <c r="N77" s="36"/>
      <c r="O77" s="33"/>
    </row>
    <row r="78" spans="1:15" x14ac:dyDescent="0.25">
      <c r="A78" s="62"/>
      <c r="B78" s="62"/>
      <c r="C78" s="62"/>
      <c r="D78" s="49"/>
      <c r="E78" s="12"/>
      <c r="F78" s="17"/>
      <c r="G78" s="14"/>
      <c r="I78" s="59"/>
      <c r="J78" s="59"/>
      <c r="K78" s="59"/>
      <c r="L78" s="51"/>
      <c r="M78" s="31"/>
      <c r="N78" s="36"/>
      <c r="O78" s="33"/>
    </row>
    <row r="79" spans="1:15" x14ac:dyDescent="0.25">
      <c r="A79" s="16"/>
      <c r="B79" s="49"/>
      <c r="C79" s="61"/>
      <c r="D79" s="61"/>
      <c r="E79" s="12"/>
      <c r="F79" s="13"/>
      <c r="G79" s="14"/>
      <c r="I79" s="35"/>
      <c r="J79" s="51"/>
      <c r="K79" s="57"/>
      <c r="L79" s="57"/>
      <c r="M79" s="31"/>
      <c r="N79" s="32"/>
      <c r="O79" s="33"/>
    </row>
    <row r="80" spans="1:15" x14ac:dyDescent="0.25">
      <c r="A80" s="16"/>
      <c r="B80" s="49"/>
      <c r="C80" s="49"/>
      <c r="D80" s="49"/>
      <c r="E80" s="12"/>
      <c r="F80" s="13"/>
      <c r="G80" s="14"/>
      <c r="I80" s="35"/>
      <c r="J80" s="51"/>
      <c r="K80" s="51"/>
      <c r="L80" s="51"/>
      <c r="M80" s="31"/>
      <c r="N80" s="32"/>
      <c r="O80" s="33"/>
    </row>
    <row r="81" spans="1:15" x14ac:dyDescent="0.25">
      <c r="A81" s="62"/>
      <c r="B81" s="62"/>
      <c r="C81" s="62"/>
      <c r="D81" s="62"/>
      <c r="E81" s="12"/>
      <c r="F81" s="13"/>
      <c r="G81" s="14"/>
      <c r="I81" s="59"/>
      <c r="J81" s="59"/>
      <c r="K81" s="59"/>
      <c r="L81" s="59"/>
      <c r="M81" s="31"/>
      <c r="N81" s="32"/>
      <c r="O81" s="33"/>
    </row>
    <row r="82" spans="1:15" x14ac:dyDescent="0.25">
      <c r="A82" s="16"/>
      <c r="B82" s="49"/>
      <c r="C82" s="61"/>
      <c r="D82" s="61"/>
      <c r="E82" s="12"/>
      <c r="F82" s="18"/>
      <c r="G82" s="14"/>
      <c r="I82" s="35"/>
      <c r="J82" s="51"/>
      <c r="K82" s="57"/>
      <c r="L82" s="57"/>
      <c r="M82" s="31"/>
      <c r="N82" s="37"/>
      <c r="O82" s="33"/>
    </row>
    <row r="83" spans="1:15" x14ac:dyDescent="0.25">
      <c r="A83" s="16"/>
      <c r="B83" s="49"/>
      <c r="C83" s="49"/>
      <c r="D83" s="49"/>
      <c r="E83" s="12"/>
      <c r="F83" s="18"/>
      <c r="G83" s="14"/>
      <c r="I83" s="35"/>
      <c r="J83" s="51"/>
      <c r="K83" s="51"/>
      <c r="L83" s="51"/>
      <c r="M83" s="31"/>
      <c r="N83" s="37"/>
      <c r="O83" s="33"/>
    </row>
    <row r="84" spans="1:15" x14ac:dyDescent="0.25">
      <c r="A84" s="62"/>
      <c r="B84" s="62"/>
      <c r="C84" s="62"/>
      <c r="D84" s="62"/>
      <c r="E84" s="12"/>
      <c r="F84" s="18"/>
      <c r="G84" s="14"/>
      <c r="I84" s="59"/>
      <c r="J84" s="59"/>
      <c r="K84" s="59"/>
      <c r="L84" s="59"/>
      <c r="M84" s="31"/>
      <c r="N84" s="37"/>
      <c r="O84" s="33"/>
    </row>
    <row r="85" spans="1:15" x14ac:dyDescent="0.25">
      <c r="A85" s="16"/>
      <c r="B85" s="49"/>
      <c r="C85" s="49"/>
      <c r="D85" s="49"/>
      <c r="E85" s="12"/>
      <c r="F85" s="17"/>
      <c r="G85" s="14"/>
      <c r="I85" s="35"/>
      <c r="J85" s="51"/>
      <c r="K85" s="51"/>
      <c r="L85" s="51"/>
      <c r="M85" s="31"/>
      <c r="N85" s="36"/>
      <c r="O85" s="33"/>
    </row>
    <row r="86" spans="1:15" x14ac:dyDescent="0.25">
      <c r="A86" s="16"/>
      <c r="B86" s="49"/>
      <c r="C86" s="61"/>
      <c r="D86" s="61"/>
      <c r="E86" s="12"/>
      <c r="F86" s="18"/>
      <c r="G86" s="14"/>
      <c r="I86" s="35"/>
      <c r="J86" s="51"/>
      <c r="K86" s="57"/>
      <c r="L86" s="57"/>
      <c r="M86" s="31"/>
      <c r="N86" s="37"/>
      <c r="O86" s="33"/>
    </row>
    <row r="87" spans="1:15" x14ac:dyDescent="0.25">
      <c r="A87" s="16"/>
      <c r="B87" s="49"/>
      <c r="C87" s="49"/>
      <c r="D87" s="49"/>
      <c r="E87" s="12"/>
      <c r="F87" s="17"/>
      <c r="G87" s="14"/>
      <c r="I87" s="35"/>
      <c r="J87" s="51"/>
      <c r="K87" s="51"/>
      <c r="L87" s="51"/>
      <c r="M87" s="31"/>
      <c r="N87" s="36"/>
      <c r="O87" s="33"/>
    </row>
    <row r="88" spans="1:15" x14ac:dyDescent="0.25">
      <c r="A88" s="62"/>
      <c r="B88" s="62"/>
      <c r="C88" s="62"/>
      <c r="D88" s="49"/>
      <c r="E88" s="12"/>
      <c r="F88" s="17"/>
      <c r="G88" s="14"/>
      <c r="I88" s="59"/>
      <c r="J88" s="59"/>
      <c r="K88" s="59"/>
      <c r="L88" s="51"/>
      <c r="M88" s="31"/>
      <c r="N88" s="36"/>
      <c r="O88" s="33"/>
    </row>
    <row r="89" spans="1:15" x14ac:dyDescent="0.25">
      <c r="A89" s="16"/>
      <c r="B89" s="49"/>
      <c r="C89" s="49"/>
      <c r="D89" s="48"/>
      <c r="E89" s="12"/>
      <c r="F89" s="17"/>
      <c r="G89" s="14"/>
      <c r="I89" s="35"/>
      <c r="J89" s="51"/>
      <c r="K89" s="51"/>
      <c r="L89" s="50"/>
      <c r="M89" s="31"/>
      <c r="N89" s="36"/>
      <c r="O89" s="33"/>
    </row>
    <row r="90" spans="1:15" x14ac:dyDescent="0.25">
      <c r="A90" s="16"/>
      <c r="B90" s="49"/>
      <c r="C90" s="61"/>
      <c r="D90" s="61"/>
      <c r="E90" s="12"/>
      <c r="F90" s="12"/>
      <c r="G90" s="14"/>
      <c r="I90" s="35"/>
      <c r="J90" s="51"/>
      <c r="K90" s="57"/>
      <c r="L90" s="57"/>
      <c r="M90" s="31"/>
      <c r="N90" s="31"/>
      <c r="O90" s="33"/>
    </row>
    <row r="91" spans="1:15" x14ac:dyDescent="0.25">
      <c r="A91" s="16"/>
      <c r="B91" s="49"/>
      <c r="C91" s="49"/>
      <c r="D91" s="48"/>
      <c r="E91" s="12"/>
      <c r="F91" s="17"/>
      <c r="G91" s="14"/>
      <c r="I91" s="35"/>
      <c r="J91" s="51"/>
      <c r="K91" s="51"/>
      <c r="L91" s="50"/>
      <c r="M91" s="31"/>
      <c r="N91" s="36"/>
      <c r="O91" s="33"/>
    </row>
    <row r="92" spans="1:15" x14ac:dyDescent="0.25">
      <c r="A92" s="62"/>
      <c r="B92" s="62"/>
      <c r="C92" s="62"/>
      <c r="D92" s="48"/>
      <c r="E92" s="12"/>
      <c r="F92" s="15"/>
      <c r="G92" s="14"/>
      <c r="I92" s="59"/>
      <c r="J92" s="59"/>
      <c r="K92" s="59"/>
      <c r="L92" s="50"/>
      <c r="M92" s="31"/>
      <c r="N92" s="34"/>
      <c r="O92" s="33"/>
    </row>
    <row r="93" spans="1:15" x14ac:dyDescent="0.25">
      <c r="A93" s="16"/>
      <c r="B93" s="49"/>
      <c r="C93" s="49"/>
      <c r="D93" s="48"/>
      <c r="E93" s="12"/>
      <c r="F93" s="15"/>
      <c r="G93" s="14"/>
      <c r="I93" s="35"/>
      <c r="J93" s="51"/>
      <c r="K93" s="51"/>
      <c r="L93" s="50"/>
      <c r="M93" s="31"/>
      <c r="N93" s="34"/>
      <c r="O93" s="33"/>
    </row>
    <row r="94" spans="1:15" x14ac:dyDescent="0.25">
      <c r="A94" s="16"/>
      <c r="B94" s="49"/>
      <c r="C94" s="61"/>
      <c r="D94" s="61"/>
      <c r="E94" s="12"/>
      <c r="F94" s="17"/>
      <c r="G94" s="14"/>
      <c r="I94" s="35"/>
      <c r="J94" s="51"/>
      <c r="K94" s="57"/>
      <c r="L94" s="57"/>
      <c r="M94" s="31"/>
      <c r="N94" s="36"/>
      <c r="O94" s="33"/>
    </row>
    <row r="95" spans="1:15" x14ac:dyDescent="0.25">
      <c r="A95" s="16"/>
      <c r="B95" s="49"/>
      <c r="C95" s="49"/>
      <c r="D95" s="48"/>
      <c r="E95" s="12"/>
      <c r="F95" s="15"/>
      <c r="G95" s="14"/>
      <c r="I95" s="35"/>
      <c r="J95" s="51"/>
      <c r="K95" s="51"/>
      <c r="L95" s="50"/>
      <c r="M95" s="31"/>
      <c r="N95" s="34"/>
      <c r="O95" s="33"/>
    </row>
    <row r="96" spans="1:15" x14ac:dyDescent="0.25">
      <c r="A96" s="16"/>
      <c r="B96" s="49"/>
      <c r="C96" s="61"/>
      <c r="D96" s="61"/>
      <c r="E96" s="12"/>
      <c r="F96" s="17"/>
      <c r="G96" s="14"/>
      <c r="I96" s="35"/>
      <c r="J96" s="51"/>
      <c r="K96" s="57"/>
      <c r="L96" s="57"/>
      <c r="M96" s="31"/>
      <c r="N96" s="36"/>
      <c r="O96" s="33"/>
    </row>
    <row r="97" spans="1:15" x14ac:dyDescent="0.25">
      <c r="A97" s="11"/>
      <c r="B97" s="24"/>
      <c r="C97" s="25"/>
      <c r="D97" s="25"/>
      <c r="E97" s="24"/>
      <c r="F97" s="26"/>
      <c r="G97" s="27"/>
      <c r="I97" s="11"/>
      <c r="J97" s="24"/>
      <c r="K97" s="25"/>
      <c r="L97" s="25"/>
      <c r="M97" s="24"/>
      <c r="N97" s="26"/>
      <c r="O97" s="27"/>
    </row>
    <row r="98" spans="1:15" x14ac:dyDescent="0.25">
      <c r="A98" s="11"/>
      <c r="B98" s="24"/>
      <c r="C98" s="25"/>
      <c r="D98" s="25"/>
      <c r="E98" s="24"/>
      <c r="F98" s="26"/>
      <c r="G98" s="27"/>
      <c r="I98" s="11"/>
      <c r="J98" s="24"/>
      <c r="K98" s="25"/>
      <c r="L98" s="25"/>
      <c r="M98" s="24"/>
      <c r="N98" s="26"/>
      <c r="O98" s="27"/>
    </row>
    <row r="99" spans="1:15" x14ac:dyDescent="0.25">
      <c r="A99" s="11"/>
      <c r="B99" s="24"/>
      <c r="C99" s="25"/>
      <c r="D99" s="28"/>
      <c r="E99" s="24"/>
      <c r="F99" s="26"/>
      <c r="G99" s="27"/>
      <c r="I99" s="11"/>
      <c r="J99" s="24"/>
      <c r="K99" s="28"/>
      <c r="L99" s="28"/>
      <c r="M99" s="24"/>
      <c r="N99" s="26"/>
      <c r="O99" s="27"/>
    </row>
    <row r="100" spans="1:15" x14ac:dyDescent="0.25">
      <c r="A100" s="11"/>
      <c r="B100" s="29"/>
      <c r="C100" s="25"/>
      <c r="D100" s="28"/>
      <c r="E100" s="24"/>
      <c r="F100" s="26"/>
      <c r="G100" s="27"/>
      <c r="I100" s="11"/>
      <c r="J100" s="29"/>
      <c r="K100" s="28"/>
      <c r="L100" s="28"/>
      <c r="M100" s="24"/>
      <c r="N100" s="26"/>
      <c r="O100" s="27"/>
    </row>
    <row r="101" spans="1:15" x14ac:dyDescent="0.25">
      <c r="A101" s="11"/>
      <c r="B101" s="24"/>
      <c r="C101" s="25"/>
      <c r="D101" s="28"/>
      <c r="E101" s="24"/>
      <c r="F101" s="26"/>
      <c r="G101" s="27"/>
      <c r="I101" s="11"/>
      <c r="J101" s="24"/>
      <c r="K101" s="28"/>
      <c r="L101" s="28"/>
      <c r="M101" s="24"/>
      <c r="N101" s="26"/>
      <c r="O101" s="27"/>
    </row>
    <row r="102" spans="1:15" x14ac:dyDescent="0.25">
      <c r="A102" s="11"/>
      <c r="B102" s="24"/>
      <c r="C102" s="25"/>
      <c r="D102" s="28"/>
      <c r="E102" s="24"/>
      <c r="F102" s="26"/>
      <c r="G102" s="27"/>
      <c r="I102" s="11"/>
      <c r="J102" s="24"/>
      <c r="K102" s="28"/>
      <c r="L102" s="28"/>
      <c r="M102" s="24"/>
      <c r="N102" s="26"/>
      <c r="O102" s="27"/>
    </row>
    <row r="103" spans="1:15" x14ac:dyDescent="0.25">
      <c r="A103" s="24"/>
      <c r="B103" s="24"/>
      <c r="C103" s="24"/>
      <c r="D103" s="30"/>
      <c r="E103" s="24"/>
      <c r="F103" s="24"/>
      <c r="G103" s="24"/>
      <c r="I103" s="24"/>
      <c r="J103" s="24"/>
      <c r="K103" s="24"/>
      <c r="L103" s="30"/>
      <c r="M103" s="24"/>
      <c r="N103" s="24"/>
      <c r="O103" s="24"/>
    </row>
    <row r="104" spans="1:15" x14ac:dyDescent="0.25">
      <c r="A104" s="11"/>
      <c r="I104" s="43"/>
      <c r="J104" s="44"/>
      <c r="K104" s="44"/>
      <c r="L104" s="45"/>
      <c r="M104" s="44"/>
      <c r="N104" s="44"/>
      <c r="O104" s="43"/>
    </row>
    <row r="105" spans="1:15" x14ac:dyDescent="0.25">
      <c r="I105" s="43"/>
      <c r="J105" s="44"/>
      <c r="K105" s="44"/>
      <c r="L105" s="45"/>
      <c r="M105" s="44"/>
      <c r="N105" s="44"/>
      <c r="O105" s="43"/>
    </row>
    <row r="106" spans="1:15" x14ac:dyDescent="0.25">
      <c r="I106" s="43"/>
      <c r="J106" s="44"/>
      <c r="K106" s="44"/>
      <c r="L106" s="45"/>
      <c r="M106" s="44"/>
      <c r="N106" s="44"/>
      <c r="O106" s="43"/>
    </row>
    <row r="107" spans="1:15" x14ac:dyDescent="0.25">
      <c r="I107" s="43"/>
      <c r="J107" s="44"/>
      <c r="K107" s="44"/>
      <c r="L107" s="45"/>
      <c r="M107" s="44"/>
      <c r="N107" s="44"/>
      <c r="O107" s="43"/>
    </row>
  </sheetData>
  <sheetProtection password="F7A2" sheet="1" objects="1" scenarios="1"/>
  <mergeCells count="74">
    <mergeCell ref="D20:G20"/>
    <mergeCell ref="A33:D33"/>
    <mergeCell ref="D18:G18"/>
    <mergeCell ref="L18:O18"/>
    <mergeCell ref="L20:O20"/>
    <mergeCell ref="I33:L33"/>
    <mergeCell ref="A1:F1"/>
    <mergeCell ref="A78:C78"/>
    <mergeCell ref="A81:D81"/>
    <mergeCell ref="A84:D84"/>
    <mergeCell ref="C51:D51"/>
    <mergeCell ref="C54:D54"/>
    <mergeCell ref="C49:D49"/>
    <mergeCell ref="C45:D45"/>
    <mergeCell ref="C48:D48"/>
    <mergeCell ref="C79:D79"/>
    <mergeCell ref="C68:D68"/>
    <mergeCell ref="A70:C70"/>
    <mergeCell ref="A73:C73"/>
    <mergeCell ref="C76:D76"/>
    <mergeCell ref="A39:C39"/>
    <mergeCell ref="A88:C88"/>
    <mergeCell ref="C90:D90"/>
    <mergeCell ref="A92:C92"/>
    <mergeCell ref="C94:D94"/>
    <mergeCell ref="C56:D56"/>
    <mergeCell ref="C57:D57"/>
    <mergeCell ref="C58:D58"/>
    <mergeCell ref="C62:D62"/>
    <mergeCell ref="C65:D65"/>
    <mergeCell ref="C96:D96"/>
    <mergeCell ref="A47:C47"/>
    <mergeCell ref="C82:D82"/>
    <mergeCell ref="C86:D86"/>
    <mergeCell ref="C59:D59"/>
    <mergeCell ref="A50:C50"/>
    <mergeCell ref="A53:C53"/>
    <mergeCell ref="A61:C61"/>
    <mergeCell ref="A64:B64"/>
    <mergeCell ref="A67:C67"/>
    <mergeCell ref="I1:N1"/>
    <mergeCell ref="I39:K39"/>
    <mergeCell ref="K51:L51"/>
    <mergeCell ref="I53:K53"/>
    <mergeCell ref="K54:L54"/>
    <mergeCell ref="K56:L56"/>
    <mergeCell ref="K57:L57"/>
    <mergeCell ref="K45:L45"/>
    <mergeCell ref="I47:K47"/>
    <mergeCell ref="K48:L48"/>
    <mergeCell ref="K49:L49"/>
    <mergeCell ref="I50:K50"/>
    <mergeCell ref="K94:L94"/>
    <mergeCell ref="K96:L96"/>
    <mergeCell ref="I84:L84"/>
    <mergeCell ref="K86:L86"/>
    <mergeCell ref="I88:K88"/>
    <mergeCell ref="K90:L90"/>
    <mergeCell ref="I92:K92"/>
    <mergeCell ref="K76:L76"/>
    <mergeCell ref="I78:K78"/>
    <mergeCell ref="K79:L79"/>
    <mergeCell ref="I81:L81"/>
    <mergeCell ref="K82:L82"/>
    <mergeCell ref="K65:L65"/>
    <mergeCell ref="I67:K67"/>
    <mergeCell ref="K68:L68"/>
    <mergeCell ref="I70:K70"/>
    <mergeCell ref="I73:K73"/>
    <mergeCell ref="K58:L58"/>
    <mergeCell ref="K59:L59"/>
    <mergeCell ref="I61:K61"/>
    <mergeCell ref="K62:L62"/>
    <mergeCell ref="I64:J64"/>
  </mergeCells>
  <pageMargins left="0.7" right="0.7" top="0.75" bottom="0.75" header="0.3" footer="0.3"/>
  <pageSetup scale="34" fitToHeight="2" orientation="portrait" r:id="rId1"/>
  <headerFooter>
    <oddHeader>&amp;CCALCULATION SPREADSHEET FOR GPSA ENGINEERING DATA BOOK, 13th EDITION
EXAMPLE 10-1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2"/>
  <sheetViews>
    <sheetView zoomScale="80" zoomScaleNormal="80" workbookViewId="0">
      <selection activeCell="I24" sqref="I24"/>
    </sheetView>
  </sheetViews>
  <sheetFormatPr defaultRowHeight="15" x14ac:dyDescent="0.25"/>
  <cols>
    <col min="1" max="1" width="23.28515625" style="10" customWidth="1"/>
    <col min="2" max="2" width="9.140625" style="8"/>
    <col min="3" max="3" width="22.42578125" style="8" customWidth="1"/>
    <col min="4" max="4" width="20.85546875" style="9" customWidth="1"/>
    <col min="5" max="5" width="9.140625" style="8"/>
    <col min="6" max="6" width="11.5703125" style="8" customWidth="1"/>
    <col min="7" max="7" width="18" style="8" customWidth="1"/>
    <col min="8" max="8" width="9.140625" style="7"/>
    <col min="9" max="9" width="23.42578125" style="9" customWidth="1"/>
    <col min="10" max="10" width="9.140625" style="8"/>
    <col min="11" max="11" width="20.85546875" style="8" bestFit="1" customWidth="1"/>
    <col min="12" max="12" width="25.7109375" style="7" customWidth="1"/>
    <col min="13" max="14" width="9.140625" style="8"/>
    <col min="15" max="15" width="18.7109375" style="9" customWidth="1"/>
    <col min="16" max="16384" width="9.140625" style="7"/>
  </cols>
  <sheetData>
    <row r="1" spans="1:15" ht="15" customHeight="1" x14ac:dyDescent="0.25">
      <c r="A1" s="126" t="s">
        <v>423</v>
      </c>
      <c r="B1" s="126"/>
      <c r="C1" s="126"/>
      <c r="D1" s="126"/>
      <c r="E1" s="126"/>
      <c r="F1" s="126"/>
      <c r="G1" s="66"/>
      <c r="I1" s="104" t="s">
        <v>423</v>
      </c>
      <c r="J1" s="104"/>
      <c r="K1" s="104"/>
      <c r="L1" s="104"/>
      <c r="M1" s="104"/>
      <c r="N1" s="104"/>
      <c r="O1" s="88"/>
    </row>
    <row r="2" spans="1:15" x14ac:dyDescent="0.25">
      <c r="A2" s="127"/>
      <c r="B2" s="66"/>
      <c r="C2" s="66"/>
      <c r="D2" s="68"/>
      <c r="E2" s="66"/>
      <c r="F2" s="66"/>
      <c r="G2" s="66"/>
      <c r="I2" s="105"/>
      <c r="J2" s="88"/>
      <c r="K2" s="88"/>
      <c r="L2" s="90"/>
      <c r="M2" s="88"/>
      <c r="N2" s="88"/>
      <c r="O2" s="88"/>
    </row>
    <row r="3" spans="1:15" x14ac:dyDescent="0.25">
      <c r="A3" s="127" t="s">
        <v>211</v>
      </c>
      <c r="B3" s="66"/>
      <c r="C3" s="66"/>
      <c r="D3" s="68"/>
      <c r="E3" s="66"/>
      <c r="F3" s="66"/>
      <c r="G3" s="66"/>
      <c r="I3" s="105" t="s">
        <v>211</v>
      </c>
      <c r="J3" s="88"/>
      <c r="K3" s="88"/>
      <c r="L3" s="90"/>
      <c r="M3" s="88"/>
      <c r="N3" s="88"/>
      <c r="O3" s="88"/>
    </row>
    <row r="4" spans="1:15" x14ac:dyDescent="0.25">
      <c r="A4" s="127"/>
      <c r="B4" s="66"/>
      <c r="C4" s="66"/>
      <c r="D4" s="68"/>
      <c r="E4" s="66"/>
      <c r="F4" s="66"/>
      <c r="G4" s="66"/>
      <c r="I4" s="105"/>
      <c r="J4" s="88"/>
      <c r="K4" s="88"/>
      <c r="L4" s="90"/>
      <c r="M4" s="88"/>
      <c r="N4" s="88"/>
      <c r="O4" s="88"/>
    </row>
    <row r="5" spans="1:15" x14ac:dyDescent="0.25">
      <c r="A5" s="128" t="s">
        <v>212</v>
      </c>
      <c r="B5" s="128"/>
      <c r="C5" s="66"/>
      <c r="D5" s="68"/>
      <c r="E5" s="66"/>
      <c r="F5" s="66"/>
      <c r="G5" s="66"/>
      <c r="I5" s="106" t="s">
        <v>212</v>
      </c>
      <c r="J5" s="106"/>
      <c r="K5" s="88"/>
      <c r="L5" s="90"/>
      <c r="M5" s="88"/>
      <c r="N5" s="88"/>
      <c r="O5" s="88"/>
    </row>
    <row r="6" spans="1:15" ht="30" customHeight="1" x14ac:dyDescent="0.25">
      <c r="A6" s="127" t="s">
        <v>213</v>
      </c>
      <c r="B6" s="66" t="s">
        <v>2</v>
      </c>
      <c r="C6" s="66" t="s">
        <v>214</v>
      </c>
      <c r="D6" s="80" t="s">
        <v>215</v>
      </c>
      <c r="E6" s="66"/>
      <c r="F6" s="66"/>
      <c r="G6" s="66"/>
      <c r="I6" s="105" t="s">
        <v>213</v>
      </c>
      <c r="J6" s="88" t="s">
        <v>2</v>
      </c>
      <c r="K6" s="183" t="s">
        <v>214</v>
      </c>
      <c r="L6" s="100" t="s">
        <v>215</v>
      </c>
      <c r="M6" s="88"/>
      <c r="N6" s="88"/>
      <c r="O6" s="88"/>
    </row>
    <row r="7" spans="1:15" x14ac:dyDescent="0.25">
      <c r="A7" s="71" t="s">
        <v>216</v>
      </c>
      <c r="B7" s="72" t="s">
        <v>2</v>
      </c>
      <c r="C7" s="72">
        <v>200</v>
      </c>
      <c r="D7" s="71" t="s">
        <v>149</v>
      </c>
      <c r="E7" s="66"/>
      <c r="F7" s="66"/>
      <c r="G7" s="66"/>
      <c r="I7" s="93" t="s">
        <v>216</v>
      </c>
      <c r="J7" s="94" t="s">
        <v>2</v>
      </c>
      <c r="K7" s="185">
        <v>200</v>
      </c>
      <c r="L7" s="93" t="s">
        <v>149</v>
      </c>
      <c r="M7" s="88"/>
      <c r="N7" s="88"/>
      <c r="O7" s="88"/>
    </row>
    <row r="8" spans="1:15" x14ac:dyDescent="0.25">
      <c r="A8" s="127" t="s">
        <v>217</v>
      </c>
      <c r="B8" s="66" t="s">
        <v>2</v>
      </c>
      <c r="C8" s="66">
        <v>0.55000000000000004</v>
      </c>
      <c r="D8" s="68" t="s">
        <v>218</v>
      </c>
      <c r="E8" s="66"/>
      <c r="F8" s="66"/>
      <c r="G8" s="66"/>
      <c r="I8" s="105" t="s">
        <v>217</v>
      </c>
      <c r="J8" s="88" t="s">
        <v>2</v>
      </c>
      <c r="K8" s="183">
        <v>0.55000000000000004</v>
      </c>
      <c r="L8" s="90" t="s">
        <v>218</v>
      </c>
      <c r="M8" s="88"/>
      <c r="N8" s="88"/>
      <c r="O8" s="88"/>
    </row>
    <row r="9" spans="1:15" x14ac:dyDescent="0.25">
      <c r="A9" s="127" t="s">
        <v>219</v>
      </c>
      <c r="B9" s="66" t="s">
        <v>2</v>
      </c>
      <c r="C9" s="66">
        <v>0.51</v>
      </c>
      <c r="D9" s="68" t="s">
        <v>220</v>
      </c>
      <c r="E9" s="66"/>
      <c r="F9" s="66"/>
      <c r="G9" s="66"/>
      <c r="I9" s="105" t="s">
        <v>219</v>
      </c>
      <c r="J9" s="88" t="s">
        <v>2</v>
      </c>
      <c r="K9" s="183">
        <v>0.51</v>
      </c>
      <c r="L9" s="90" t="s">
        <v>220</v>
      </c>
      <c r="M9" s="88"/>
      <c r="N9" s="88"/>
      <c r="O9" s="88"/>
    </row>
    <row r="10" spans="1:15" x14ac:dyDescent="0.25">
      <c r="A10" s="127" t="s">
        <v>221</v>
      </c>
      <c r="B10" s="66" t="s">
        <v>2</v>
      </c>
      <c r="C10" s="66">
        <v>7.6600000000000001E-2</v>
      </c>
      <c r="D10" s="68" t="s">
        <v>222</v>
      </c>
      <c r="E10" s="66"/>
      <c r="F10" s="66"/>
      <c r="G10" s="66"/>
      <c r="I10" s="105" t="s">
        <v>221</v>
      </c>
      <c r="J10" s="88" t="s">
        <v>2</v>
      </c>
      <c r="K10" s="183">
        <v>7.6600000000000001E-2</v>
      </c>
      <c r="L10" s="90" t="s">
        <v>222</v>
      </c>
      <c r="M10" s="88"/>
      <c r="N10" s="88"/>
      <c r="O10" s="88"/>
    </row>
    <row r="11" spans="1:15" x14ac:dyDescent="0.25">
      <c r="A11" s="127" t="s">
        <v>223</v>
      </c>
      <c r="B11" s="66" t="s">
        <v>2</v>
      </c>
      <c r="C11" s="129">
        <v>15000000</v>
      </c>
      <c r="D11" s="68" t="s">
        <v>135</v>
      </c>
      <c r="E11" s="66"/>
      <c r="F11" s="66"/>
      <c r="G11" s="66"/>
      <c r="I11" s="105" t="s">
        <v>223</v>
      </c>
      <c r="J11" s="88" t="s">
        <v>2</v>
      </c>
      <c r="K11" s="195">
        <v>15000000</v>
      </c>
      <c r="L11" s="90" t="s">
        <v>135</v>
      </c>
      <c r="M11" s="88"/>
      <c r="N11" s="88"/>
      <c r="O11" s="88"/>
    </row>
    <row r="12" spans="1:15" ht="16.5" x14ac:dyDescent="0.3">
      <c r="A12" s="127" t="s">
        <v>224</v>
      </c>
      <c r="B12" s="66" t="s">
        <v>2</v>
      </c>
      <c r="C12" s="70">
        <v>273000</v>
      </c>
      <c r="D12" s="68" t="s">
        <v>136</v>
      </c>
      <c r="E12" s="66"/>
      <c r="F12" s="66"/>
      <c r="G12" s="66"/>
      <c r="I12" s="105" t="s">
        <v>224</v>
      </c>
      <c r="J12" s="88" t="s">
        <v>2</v>
      </c>
      <c r="K12" s="184">
        <v>273000</v>
      </c>
      <c r="L12" s="90" t="s">
        <v>136</v>
      </c>
      <c r="M12" s="88"/>
      <c r="N12" s="88"/>
      <c r="O12" s="88"/>
    </row>
    <row r="13" spans="1:15" ht="16.5" x14ac:dyDescent="0.3">
      <c r="A13" s="127" t="s">
        <v>225</v>
      </c>
      <c r="B13" s="66" t="s">
        <v>2</v>
      </c>
      <c r="C13" s="66">
        <v>250</v>
      </c>
      <c r="D13" s="68" t="s">
        <v>149</v>
      </c>
      <c r="E13" s="66"/>
      <c r="F13" s="66"/>
      <c r="G13" s="66"/>
      <c r="I13" s="105" t="s">
        <v>225</v>
      </c>
      <c r="J13" s="88" t="s">
        <v>2</v>
      </c>
      <c r="K13" s="183">
        <v>250</v>
      </c>
      <c r="L13" s="90" t="s">
        <v>149</v>
      </c>
      <c r="M13" s="88"/>
      <c r="N13" s="88"/>
      <c r="O13" s="88"/>
    </row>
    <row r="14" spans="1:15" ht="16.5" x14ac:dyDescent="0.3">
      <c r="A14" s="127" t="s">
        <v>226</v>
      </c>
      <c r="B14" s="66" t="s">
        <v>2</v>
      </c>
      <c r="C14" s="66">
        <v>150</v>
      </c>
      <c r="D14" s="68" t="s">
        <v>149</v>
      </c>
      <c r="E14" s="66"/>
      <c r="F14" s="66"/>
      <c r="G14" s="66"/>
      <c r="I14" s="105" t="s">
        <v>226</v>
      </c>
      <c r="J14" s="88" t="s">
        <v>2</v>
      </c>
      <c r="K14" s="183">
        <v>150</v>
      </c>
      <c r="L14" s="90" t="s">
        <v>149</v>
      </c>
      <c r="M14" s="88"/>
      <c r="N14" s="88"/>
      <c r="O14" s="88"/>
    </row>
    <row r="15" spans="1:15" ht="16.5" x14ac:dyDescent="0.3">
      <c r="A15" s="127" t="s">
        <v>227</v>
      </c>
      <c r="B15" s="66" t="s">
        <v>2</v>
      </c>
      <c r="C15" s="66">
        <v>1E-3</v>
      </c>
      <c r="D15" s="68" t="s">
        <v>228</v>
      </c>
      <c r="E15" s="66"/>
      <c r="F15" s="66"/>
      <c r="G15" s="66"/>
      <c r="I15" s="105" t="s">
        <v>227</v>
      </c>
      <c r="J15" s="88" t="s">
        <v>2</v>
      </c>
      <c r="K15" s="183">
        <v>1E-3</v>
      </c>
      <c r="L15" s="90" t="s">
        <v>228</v>
      </c>
      <c r="M15" s="88"/>
      <c r="N15" s="88"/>
      <c r="O15" s="88"/>
    </row>
    <row r="16" spans="1:15" ht="15" customHeight="1" x14ac:dyDescent="0.3">
      <c r="A16" s="127" t="s">
        <v>229</v>
      </c>
      <c r="B16" s="66" t="s">
        <v>2</v>
      </c>
      <c r="C16" s="66">
        <v>5</v>
      </c>
      <c r="D16" s="68" t="s">
        <v>230</v>
      </c>
      <c r="E16" s="66"/>
      <c r="F16" s="66"/>
      <c r="G16" s="66"/>
      <c r="I16" s="105" t="s">
        <v>229</v>
      </c>
      <c r="J16" s="88" t="s">
        <v>2</v>
      </c>
      <c r="K16" s="183">
        <v>5</v>
      </c>
      <c r="L16" s="90" t="s">
        <v>230</v>
      </c>
      <c r="M16" s="88"/>
      <c r="N16" s="88"/>
      <c r="O16" s="88"/>
    </row>
    <row r="17" spans="1:15" ht="15" customHeight="1" x14ac:dyDescent="0.25">
      <c r="A17" s="67" t="s">
        <v>231</v>
      </c>
      <c r="B17" s="69"/>
      <c r="C17" s="66"/>
      <c r="D17" s="68"/>
      <c r="E17" s="66"/>
      <c r="F17" s="66"/>
      <c r="G17" s="74"/>
      <c r="I17" s="89" t="s">
        <v>231</v>
      </c>
      <c r="J17" s="91"/>
      <c r="K17" s="183"/>
      <c r="L17" s="90"/>
      <c r="M17" s="88"/>
      <c r="N17" s="88"/>
      <c r="O17" s="95"/>
    </row>
    <row r="18" spans="1:15" ht="16.5" x14ac:dyDescent="0.3">
      <c r="A18" s="68" t="s">
        <v>232</v>
      </c>
      <c r="B18" s="66" t="s">
        <v>2</v>
      </c>
      <c r="C18" s="66">
        <v>100</v>
      </c>
      <c r="D18" s="68" t="s">
        <v>149</v>
      </c>
      <c r="E18" s="66"/>
      <c r="F18" s="66"/>
      <c r="G18" s="74"/>
      <c r="I18" s="90" t="s">
        <v>232</v>
      </c>
      <c r="J18" s="88" t="s">
        <v>2</v>
      </c>
      <c r="K18" s="183">
        <v>100</v>
      </c>
      <c r="L18" s="90" t="s">
        <v>149</v>
      </c>
      <c r="M18" s="88"/>
      <c r="N18" s="88"/>
      <c r="O18" s="95"/>
    </row>
    <row r="19" spans="1:15" x14ac:dyDescent="0.25">
      <c r="A19" s="68" t="s">
        <v>233</v>
      </c>
      <c r="B19" s="66" t="s">
        <v>2</v>
      </c>
      <c r="C19" s="66" t="s">
        <v>234</v>
      </c>
      <c r="D19" s="130" t="s">
        <v>235</v>
      </c>
      <c r="E19" s="130"/>
      <c r="F19" s="130"/>
      <c r="G19" s="127"/>
      <c r="I19" s="90" t="s">
        <v>233</v>
      </c>
      <c r="J19" s="88" t="s">
        <v>2</v>
      </c>
      <c r="K19" s="183" t="s">
        <v>234</v>
      </c>
      <c r="L19" s="107" t="s">
        <v>235</v>
      </c>
      <c r="M19" s="107"/>
      <c r="N19" s="107"/>
      <c r="O19" s="105"/>
    </row>
    <row r="20" spans="1:15" ht="16.5" x14ac:dyDescent="0.3">
      <c r="A20" s="68" t="s">
        <v>236</v>
      </c>
      <c r="B20" s="72" t="s">
        <v>2</v>
      </c>
      <c r="C20" s="66">
        <v>0.24</v>
      </c>
      <c r="D20" s="68" t="s">
        <v>218</v>
      </c>
      <c r="E20" s="66"/>
      <c r="F20" s="66"/>
      <c r="G20" s="74"/>
      <c r="I20" s="90" t="s">
        <v>236</v>
      </c>
      <c r="J20" s="94" t="s">
        <v>2</v>
      </c>
      <c r="K20" s="183">
        <v>0.24</v>
      </c>
      <c r="L20" s="90" t="s">
        <v>218</v>
      </c>
      <c r="M20" s="88"/>
      <c r="N20" s="88"/>
      <c r="O20" s="95"/>
    </row>
    <row r="21" spans="1:15" ht="30" x14ac:dyDescent="0.25">
      <c r="A21" s="80" t="s">
        <v>411</v>
      </c>
      <c r="B21" s="72" t="s">
        <v>164</v>
      </c>
      <c r="C21" s="72">
        <v>7.4899999999999994E-2</v>
      </c>
      <c r="D21" s="71" t="s">
        <v>412</v>
      </c>
      <c r="E21" s="66"/>
      <c r="F21" s="66"/>
      <c r="G21" s="74"/>
      <c r="I21" s="100" t="s">
        <v>411</v>
      </c>
      <c r="J21" s="94" t="s">
        <v>164</v>
      </c>
      <c r="K21" s="185">
        <v>7.4899999999999994E-2</v>
      </c>
      <c r="L21" s="93" t="s">
        <v>412</v>
      </c>
      <c r="M21" s="88"/>
      <c r="N21" s="88"/>
      <c r="O21" s="95"/>
    </row>
    <row r="22" spans="1:15" ht="16.5" x14ac:dyDescent="0.3">
      <c r="A22" s="68" t="s">
        <v>237</v>
      </c>
      <c r="B22" s="66" t="s">
        <v>2</v>
      </c>
      <c r="C22" s="66">
        <v>0.94</v>
      </c>
      <c r="D22" s="68" t="s">
        <v>410</v>
      </c>
      <c r="E22" s="66"/>
      <c r="F22" s="66"/>
      <c r="G22" s="66"/>
      <c r="I22" s="90" t="s">
        <v>237</v>
      </c>
      <c r="J22" s="88" t="s">
        <v>2</v>
      </c>
      <c r="K22" s="183">
        <v>0.94</v>
      </c>
      <c r="L22" s="90" t="s">
        <v>410</v>
      </c>
      <c r="M22" s="88"/>
      <c r="N22" s="88"/>
      <c r="O22" s="88"/>
    </row>
    <row r="23" spans="1:15" x14ac:dyDescent="0.25">
      <c r="A23" s="67" t="s">
        <v>133</v>
      </c>
      <c r="B23" s="69"/>
      <c r="C23" s="66"/>
      <c r="D23" s="68"/>
      <c r="E23" s="66"/>
      <c r="F23" s="66"/>
      <c r="G23" s="66"/>
      <c r="I23" s="89" t="s">
        <v>133</v>
      </c>
      <c r="J23" s="91"/>
      <c r="K23" s="183"/>
      <c r="L23" s="90"/>
      <c r="M23" s="88"/>
      <c r="N23" s="88"/>
      <c r="O23" s="88"/>
    </row>
    <row r="24" spans="1:15" x14ac:dyDescent="0.25">
      <c r="A24" s="127" t="s">
        <v>134</v>
      </c>
      <c r="B24" s="66" t="s">
        <v>2</v>
      </c>
      <c r="C24" s="66">
        <v>2</v>
      </c>
      <c r="D24" s="68" t="s">
        <v>239</v>
      </c>
      <c r="E24" s="66"/>
      <c r="F24" s="66"/>
      <c r="G24" s="66"/>
      <c r="I24" s="105" t="s">
        <v>134</v>
      </c>
      <c r="J24" s="88" t="s">
        <v>2</v>
      </c>
      <c r="K24" s="183">
        <v>2</v>
      </c>
      <c r="L24" s="90" t="s">
        <v>239</v>
      </c>
      <c r="M24" s="88"/>
      <c r="N24" s="88"/>
      <c r="O24" s="88"/>
    </row>
    <row r="25" spans="1:15" ht="16.5" x14ac:dyDescent="0.3">
      <c r="A25" s="127" t="s">
        <v>240</v>
      </c>
      <c r="B25" s="66" t="s">
        <v>2</v>
      </c>
      <c r="C25" s="66">
        <v>1</v>
      </c>
      <c r="D25" s="68" t="s">
        <v>241</v>
      </c>
      <c r="E25" s="66"/>
      <c r="F25" s="66"/>
      <c r="G25" s="66"/>
      <c r="I25" s="105" t="s">
        <v>240</v>
      </c>
      <c r="J25" s="88" t="s">
        <v>2</v>
      </c>
      <c r="K25" s="183">
        <v>1</v>
      </c>
      <c r="L25" s="90" t="s">
        <v>241</v>
      </c>
      <c r="M25" s="88"/>
      <c r="N25" s="88"/>
      <c r="O25" s="88"/>
    </row>
    <row r="26" spans="1:15" x14ac:dyDescent="0.25">
      <c r="A26" s="127"/>
      <c r="B26" s="66"/>
      <c r="C26" s="66">
        <v>0.625</v>
      </c>
      <c r="D26" s="68" t="s">
        <v>242</v>
      </c>
      <c r="E26" s="66"/>
      <c r="F26" s="66"/>
      <c r="G26" s="66"/>
      <c r="I26" s="105"/>
      <c r="J26" s="88"/>
      <c r="K26" s="183">
        <v>0.625</v>
      </c>
      <c r="L26" s="90" t="s">
        <v>242</v>
      </c>
      <c r="M26" s="88"/>
      <c r="N26" s="88"/>
      <c r="O26" s="88"/>
    </row>
    <row r="27" spans="1:15" x14ac:dyDescent="0.25">
      <c r="A27" s="127" t="s">
        <v>148</v>
      </c>
      <c r="B27" s="66" t="s">
        <v>2</v>
      </c>
      <c r="C27" s="66">
        <v>2.5</v>
      </c>
      <c r="D27" s="68" t="s">
        <v>243</v>
      </c>
      <c r="E27" s="66"/>
      <c r="F27" s="66"/>
      <c r="G27" s="74"/>
      <c r="I27" s="105" t="s">
        <v>148</v>
      </c>
      <c r="J27" s="88" t="s">
        <v>2</v>
      </c>
      <c r="K27" s="183">
        <v>2.5</v>
      </c>
      <c r="L27" s="90" t="s">
        <v>243</v>
      </c>
      <c r="M27" s="88"/>
      <c r="N27" s="88"/>
      <c r="O27" s="95"/>
    </row>
    <row r="28" spans="1:15" ht="16.5" x14ac:dyDescent="0.3">
      <c r="A28" s="127" t="s">
        <v>244</v>
      </c>
      <c r="B28" s="66" t="s">
        <v>2</v>
      </c>
      <c r="C28" s="66">
        <v>3</v>
      </c>
      <c r="D28" s="68" t="s">
        <v>245</v>
      </c>
      <c r="E28" s="66"/>
      <c r="F28" s="66"/>
      <c r="G28" s="66"/>
      <c r="I28" s="105" t="s">
        <v>244</v>
      </c>
      <c r="J28" s="88" t="s">
        <v>2</v>
      </c>
      <c r="K28" s="183">
        <v>3</v>
      </c>
      <c r="L28" s="90" t="s">
        <v>245</v>
      </c>
      <c r="M28" s="88"/>
      <c r="N28" s="88"/>
      <c r="O28" s="88"/>
    </row>
    <row r="29" spans="1:15" x14ac:dyDescent="0.25">
      <c r="A29" s="127" t="s">
        <v>77</v>
      </c>
      <c r="B29" s="66" t="s">
        <v>2</v>
      </c>
      <c r="C29" s="66">
        <v>4</v>
      </c>
      <c r="D29" s="68" t="s">
        <v>246</v>
      </c>
      <c r="E29" s="66"/>
      <c r="F29" s="66"/>
      <c r="G29" s="66"/>
      <c r="I29" s="105" t="s">
        <v>77</v>
      </c>
      <c r="J29" s="88" t="s">
        <v>2</v>
      </c>
      <c r="K29" s="183">
        <v>4</v>
      </c>
      <c r="L29" s="90" t="s">
        <v>246</v>
      </c>
      <c r="M29" s="88"/>
      <c r="N29" s="88"/>
      <c r="O29" s="88"/>
    </row>
    <row r="30" spans="1:15" x14ac:dyDescent="0.25">
      <c r="A30" s="127" t="s">
        <v>10</v>
      </c>
      <c r="B30" s="66" t="s">
        <v>2</v>
      </c>
      <c r="C30" s="66">
        <v>30</v>
      </c>
      <c r="D30" s="68" t="s">
        <v>247</v>
      </c>
      <c r="E30" s="66"/>
      <c r="F30" s="66"/>
      <c r="G30" s="66"/>
      <c r="I30" s="105" t="s">
        <v>10</v>
      </c>
      <c r="J30" s="88" t="s">
        <v>2</v>
      </c>
      <c r="K30" s="183">
        <v>30</v>
      </c>
      <c r="L30" s="90" t="s">
        <v>247</v>
      </c>
      <c r="M30" s="88"/>
      <c r="N30" s="88"/>
      <c r="O30" s="88"/>
    </row>
    <row r="31" spans="1:15" x14ac:dyDescent="0.25">
      <c r="A31" s="128" t="s">
        <v>248</v>
      </c>
      <c r="B31" s="128"/>
      <c r="C31" s="128"/>
      <c r="D31" s="68"/>
      <c r="E31" s="66"/>
      <c r="F31" s="66"/>
      <c r="G31" s="66"/>
      <c r="I31" s="106" t="s">
        <v>248</v>
      </c>
      <c r="J31" s="106"/>
      <c r="K31" s="106"/>
      <c r="L31" s="90"/>
      <c r="M31" s="88"/>
      <c r="N31" s="88"/>
      <c r="O31" s="88"/>
    </row>
    <row r="32" spans="1:15" x14ac:dyDescent="0.25">
      <c r="A32" s="127" t="s">
        <v>21</v>
      </c>
      <c r="B32" s="66" t="s">
        <v>2</v>
      </c>
      <c r="C32" s="66">
        <v>107.2</v>
      </c>
      <c r="D32" s="68" t="s">
        <v>413</v>
      </c>
      <c r="E32" s="66"/>
      <c r="F32" s="66"/>
      <c r="G32" s="66" t="s">
        <v>249</v>
      </c>
      <c r="I32" s="105" t="s">
        <v>21</v>
      </c>
      <c r="J32" s="88" t="s">
        <v>2</v>
      </c>
      <c r="K32" s="183">
        <v>107.2</v>
      </c>
      <c r="L32" s="90" t="s">
        <v>413</v>
      </c>
      <c r="M32" s="88"/>
      <c r="N32" s="88"/>
      <c r="O32" s="88" t="s">
        <v>249</v>
      </c>
    </row>
    <row r="33" spans="1:15" x14ac:dyDescent="0.25">
      <c r="A33" s="127" t="s">
        <v>20</v>
      </c>
      <c r="B33" s="66" t="s">
        <v>2</v>
      </c>
      <c r="C33" s="66">
        <v>5.58</v>
      </c>
      <c r="D33" s="68" t="s">
        <v>250</v>
      </c>
      <c r="E33" s="66"/>
      <c r="F33" s="66"/>
      <c r="G33" s="66" t="s">
        <v>249</v>
      </c>
      <c r="I33" s="105" t="s">
        <v>20</v>
      </c>
      <c r="J33" s="88" t="s">
        <v>2</v>
      </c>
      <c r="K33" s="183">
        <v>5.58</v>
      </c>
      <c r="L33" s="90" t="s">
        <v>250</v>
      </c>
      <c r="M33" s="88"/>
      <c r="N33" s="88"/>
      <c r="O33" s="88" t="s">
        <v>249</v>
      </c>
    </row>
    <row r="34" spans="1:15" ht="18.75" x14ac:dyDescent="0.3">
      <c r="A34" s="127" t="s">
        <v>251</v>
      </c>
      <c r="B34" s="66" t="s">
        <v>2</v>
      </c>
      <c r="C34" s="66">
        <v>0.59450000000000003</v>
      </c>
      <c r="D34" s="68" t="s">
        <v>252</v>
      </c>
      <c r="E34" s="66"/>
      <c r="F34" s="66"/>
      <c r="G34" s="66" t="s">
        <v>253</v>
      </c>
      <c r="I34" s="105" t="s">
        <v>251</v>
      </c>
      <c r="J34" s="88" t="s">
        <v>2</v>
      </c>
      <c r="K34" s="183">
        <v>0.59450000000000003</v>
      </c>
      <c r="L34" s="90" t="s">
        <v>252</v>
      </c>
      <c r="M34" s="88"/>
      <c r="N34" s="88"/>
      <c r="O34" s="88" t="s">
        <v>253</v>
      </c>
    </row>
    <row r="35" spans="1:15" ht="16.5" x14ac:dyDescent="0.3">
      <c r="A35" s="127" t="s">
        <v>254</v>
      </c>
      <c r="B35" s="66" t="s">
        <v>2</v>
      </c>
      <c r="C35" s="66">
        <v>0.87</v>
      </c>
      <c r="D35" s="68" t="s">
        <v>255</v>
      </c>
      <c r="E35" s="66"/>
      <c r="F35" s="66"/>
      <c r="G35" s="66" t="s">
        <v>253</v>
      </c>
      <c r="I35" s="105" t="s">
        <v>254</v>
      </c>
      <c r="J35" s="88" t="s">
        <v>2</v>
      </c>
      <c r="K35" s="183">
        <v>0.87</v>
      </c>
      <c r="L35" s="90" t="s">
        <v>255</v>
      </c>
      <c r="M35" s="88"/>
      <c r="N35" s="88"/>
      <c r="O35" s="88" t="s">
        <v>253</v>
      </c>
    </row>
    <row r="36" spans="1:15" x14ac:dyDescent="0.25">
      <c r="A36" s="127" t="s">
        <v>90</v>
      </c>
      <c r="B36" s="66" t="s">
        <v>2</v>
      </c>
      <c r="C36" s="66">
        <v>0.96</v>
      </c>
      <c r="D36" s="68" t="s">
        <v>410</v>
      </c>
      <c r="E36" s="66"/>
      <c r="F36" s="66"/>
      <c r="G36" s="66" t="s">
        <v>256</v>
      </c>
      <c r="I36" s="105" t="s">
        <v>90</v>
      </c>
      <c r="J36" s="88" t="s">
        <v>2</v>
      </c>
      <c r="K36" s="183">
        <v>0.96</v>
      </c>
      <c r="L36" s="90" t="s">
        <v>410</v>
      </c>
      <c r="M36" s="88"/>
      <c r="N36" s="88"/>
      <c r="O36" s="88" t="s">
        <v>256</v>
      </c>
    </row>
    <row r="37" spans="1:15" ht="18.75" x14ac:dyDescent="0.3">
      <c r="A37" s="127" t="s">
        <v>257</v>
      </c>
      <c r="B37" s="66" t="s">
        <v>2</v>
      </c>
      <c r="C37" s="66">
        <v>0.12</v>
      </c>
      <c r="D37" s="68" t="s">
        <v>413</v>
      </c>
      <c r="E37" s="66"/>
      <c r="F37" s="66"/>
      <c r="G37" s="66" t="s">
        <v>258</v>
      </c>
      <c r="I37" s="105" t="s">
        <v>257</v>
      </c>
      <c r="J37" s="88" t="s">
        <v>2</v>
      </c>
      <c r="K37" s="183">
        <v>0.12</v>
      </c>
      <c r="L37" s="90" t="s">
        <v>413</v>
      </c>
      <c r="M37" s="88"/>
      <c r="N37" s="88"/>
      <c r="O37" s="88" t="s">
        <v>258</v>
      </c>
    </row>
    <row r="38" spans="1:15" x14ac:dyDescent="0.25">
      <c r="A38" s="127" t="s">
        <v>22</v>
      </c>
      <c r="B38" s="66" t="s">
        <v>2</v>
      </c>
      <c r="C38" s="66">
        <v>21.4</v>
      </c>
      <c r="D38" s="68" t="s">
        <v>259</v>
      </c>
      <c r="E38" s="66"/>
      <c r="F38" s="66"/>
      <c r="G38" s="66" t="s">
        <v>249</v>
      </c>
      <c r="I38" s="105" t="s">
        <v>22</v>
      </c>
      <c r="J38" s="88" t="s">
        <v>2</v>
      </c>
      <c r="K38" s="183">
        <v>21.4</v>
      </c>
      <c r="L38" s="90" t="s">
        <v>259</v>
      </c>
      <c r="M38" s="88"/>
      <c r="N38" s="88"/>
      <c r="O38" s="88" t="s">
        <v>249</v>
      </c>
    </row>
    <row r="39" spans="1:15" x14ac:dyDescent="0.25">
      <c r="A39" s="127"/>
      <c r="B39" s="66"/>
      <c r="C39" s="66"/>
      <c r="D39" s="68"/>
      <c r="E39" s="66"/>
      <c r="F39" s="66"/>
      <c r="G39" s="66"/>
      <c r="I39" s="105"/>
      <c r="J39" s="88"/>
      <c r="K39" s="88"/>
      <c r="L39" s="90"/>
      <c r="M39" s="88"/>
      <c r="N39" s="88"/>
      <c r="O39" s="88"/>
    </row>
    <row r="40" spans="1:15" x14ac:dyDescent="0.25">
      <c r="A40" s="130" t="s">
        <v>260</v>
      </c>
      <c r="B40" s="130"/>
      <c r="C40" s="130"/>
      <c r="D40" s="68"/>
      <c r="E40" s="66"/>
      <c r="F40" s="66"/>
      <c r="G40" s="66"/>
      <c r="I40" s="107" t="s">
        <v>260</v>
      </c>
      <c r="J40" s="107"/>
      <c r="K40" s="107"/>
      <c r="L40" s="90"/>
      <c r="M40" s="88"/>
      <c r="N40" s="88"/>
      <c r="O40" s="88"/>
    </row>
    <row r="41" spans="1:15" x14ac:dyDescent="0.25">
      <c r="A41" s="127"/>
      <c r="B41" s="66"/>
      <c r="C41" s="66"/>
      <c r="D41" s="68"/>
      <c r="E41" s="66"/>
      <c r="F41" s="66"/>
      <c r="G41" s="66"/>
      <c r="I41" s="105"/>
      <c r="J41" s="88"/>
      <c r="K41" s="88"/>
      <c r="L41" s="90"/>
      <c r="M41" s="88"/>
      <c r="N41" s="88"/>
      <c r="O41" s="88"/>
    </row>
    <row r="42" spans="1:15" ht="16.5" x14ac:dyDescent="0.3">
      <c r="A42" s="68" t="s">
        <v>261</v>
      </c>
      <c r="B42" s="66" t="s">
        <v>2</v>
      </c>
      <c r="C42" s="131" t="s">
        <v>262</v>
      </c>
      <c r="D42" s="131"/>
      <c r="E42" s="66"/>
      <c r="F42" s="66"/>
      <c r="G42" s="66"/>
      <c r="I42" s="90" t="s">
        <v>261</v>
      </c>
      <c r="J42" s="88" t="s">
        <v>2</v>
      </c>
      <c r="K42" s="108" t="s">
        <v>262</v>
      </c>
      <c r="L42" s="108"/>
      <c r="M42" s="88"/>
      <c r="N42" s="88"/>
      <c r="O42" s="88"/>
    </row>
    <row r="43" spans="1:15" x14ac:dyDescent="0.25">
      <c r="A43" s="127"/>
      <c r="B43" s="66"/>
      <c r="C43" s="68" t="s">
        <v>414</v>
      </c>
      <c r="D43" s="68"/>
      <c r="E43" s="66"/>
      <c r="F43" s="66"/>
      <c r="G43" s="66"/>
      <c r="I43" s="105"/>
      <c r="J43" s="88"/>
      <c r="K43" s="90" t="s">
        <v>414</v>
      </c>
      <c r="L43" s="90"/>
      <c r="M43" s="88"/>
      <c r="N43" s="88"/>
      <c r="O43" s="88"/>
    </row>
    <row r="44" spans="1:15" ht="16.5" x14ac:dyDescent="0.3">
      <c r="A44" s="68" t="s">
        <v>263</v>
      </c>
      <c r="B44" s="66"/>
      <c r="C44" s="66"/>
      <c r="D44" s="68"/>
      <c r="E44" s="66"/>
      <c r="F44" s="66"/>
      <c r="G44" s="66"/>
      <c r="I44" s="90" t="s">
        <v>263</v>
      </c>
      <c r="J44" s="88"/>
      <c r="K44" s="88"/>
      <c r="L44" s="90"/>
      <c r="M44" s="88"/>
      <c r="N44" s="88"/>
      <c r="O44" s="88"/>
    </row>
    <row r="45" spans="1:15" x14ac:dyDescent="0.25">
      <c r="A45" s="127"/>
      <c r="B45" s="66"/>
      <c r="C45" s="66"/>
      <c r="D45" s="68"/>
      <c r="E45" s="66"/>
      <c r="F45" s="66"/>
      <c r="G45" s="66"/>
      <c r="I45" s="105"/>
      <c r="J45" s="88"/>
      <c r="K45" s="88"/>
      <c r="L45" s="90"/>
      <c r="M45" s="88"/>
      <c r="N45" s="88"/>
      <c r="O45" s="88"/>
    </row>
    <row r="46" spans="1:15" ht="16.5" x14ac:dyDescent="0.3">
      <c r="A46" s="127" t="s">
        <v>264</v>
      </c>
      <c r="B46" s="66" t="s">
        <v>2</v>
      </c>
      <c r="C46" s="131" t="s">
        <v>265</v>
      </c>
      <c r="D46" s="131"/>
      <c r="E46" s="66"/>
      <c r="F46" s="66"/>
      <c r="G46" s="66"/>
      <c r="I46" s="105" t="s">
        <v>264</v>
      </c>
      <c r="J46" s="88" t="s">
        <v>2</v>
      </c>
      <c r="K46" s="108" t="s">
        <v>265</v>
      </c>
      <c r="L46" s="108"/>
      <c r="M46" s="88"/>
      <c r="N46" s="88"/>
      <c r="O46" s="88"/>
    </row>
    <row r="47" spans="1:15" x14ac:dyDescent="0.25">
      <c r="A47" s="127"/>
      <c r="B47" s="66"/>
      <c r="C47" s="66"/>
      <c r="D47" s="68"/>
      <c r="E47" s="66"/>
      <c r="F47" s="66"/>
      <c r="G47" s="66"/>
      <c r="I47" s="105"/>
      <c r="J47" s="88"/>
      <c r="K47" s="88"/>
      <c r="L47" s="90"/>
      <c r="M47" s="88"/>
      <c r="N47" s="88"/>
      <c r="O47" s="88"/>
    </row>
    <row r="48" spans="1:15" x14ac:dyDescent="0.25">
      <c r="A48" s="68" t="s">
        <v>266</v>
      </c>
      <c r="B48" s="66"/>
      <c r="C48" s="66"/>
      <c r="D48" s="68"/>
      <c r="E48" s="66"/>
      <c r="F48" s="66"/>
      <c r="G48" s="66"/>
      <c r="I48" s="90" t="s">
        <v>266</v>
      </c>
      <c r="J48" s="88"/>
      <c r="K48" s="88"/>
      <c r="L48" s="90"/>
      <c r="M48" s="88"/>
      <c r="N48" s="88"/>
      <c r="O48" s="88"/>
    </row>
    <row r="49" spans="1:15" x14ac:dyDescent="0.25">
      <c r="A49" s="127"/>
      <c r="B49" s="66"/>
      <c r="C49" s="66"/>
      <c r="D49" s="68"/>
      <c r="E49" s="66"/>
      <c r="F49" s="66"/>
      <c r="G49" s="66"/>
      <c r="I49" s="105"/>
      <c r="J49" s="88"/>
      <c r="K49" s="88"/>
      <c r="L49" s="90"/>
      <c r="M49" s="88"/>
      <c r="N49" s="88"/>
      <c r="O49" s="88"/>
    </row>
    <row r="50" spans="1:15" x14ac:dyDescent="0.25">
      <c r="A50" s="127" t="s">
        <v>32</v>
      </c>
      <c r="B50" s="66" t="s">
        <v>2</v>
      </c>
      <c r="C50" s="131" t="s">
        <v>267</v>
      </c>
      <c r="D50" s="131"/>
      <c r="E50" s="66"/>
      <c r="F50" s="66"/>
      <c r="G50" s="66" t="s">
        <v>268</v>
      </c>
      <c r="I50" s="105" t="s">
        <v>32</v>
      </c>
      <c r="J50" s="88" t="s">
        <v>2</v>
      </c>
      <c r="K50" s="108" t="s">
        <v>267</v>
      </c>
      <c r="L50" s="108"/>
      <c r="M50" s="88"/>
      <c r="N50" s="88"/>
      <c r="O50" s="88" t="s">
        <v>268</v>
      </c>
    </row>
    <row r="51" spans="1:15" x14ac:dyDescent="0.25">
      <c r="A51" s="127"/>
      <c r="B51" s="66"/>
      <c r="C51" s="66"/>
      <c r="D51" s="68"/>
      <c r="E51" s="66"/>
      <c r="F51" s="66"/>
      <c r="G51" s="66"/>
      <c r="I51" s="105"/>
      <c r="J51" s="88"/>
      <c r="K51" s="88"/>
      <c r="L51" s="90"/>
      <c r="M51" s="88"/>
      <c r="N51" s="88"/>
      <c r="O51" s="88"/>
    </row>
    <row r="52" spans="1:15" x14ac:dyDescent="0.25">
      <c r="A52" s="68" t="s">
        <v>269</v>
      </c>
      <c r="B52" s="66"/>
      <c r="C52" s="66"/>
      <c r="D52" s="68"/>
      <c r="E52" s="66"/>
      <c r="F52" s="66"/>
      <c r="G52" s="66"/>
      <c r="I52" s="90" t="s">
        <v>269</v>
      </c>
      <c r="J52" s="88"/>
      <c r="K52" s="88"/>
      <c r="L52" s="90"/>
      <c r="M52" s="88"/>
      <c r="N52" s="88"/>
      <c r="O52" s="88"/>
    </row>
    <row r="53" spans="1:15" x14ac:dyDescent="0.25">
      <c r="A53" s="127"/>
      <c r="B53" s="66"/>
      <c r="C53" s="66"/>
      <c r="D53" s="68"/>
      <c r="E53" s="66"/>
      <c r="F53" s="66"/>
      <c r="G53" s="66"/>
      <c r="I53" s="105"/>
      <c r="J53" s="88"/>
      <c r="K53" s="88"/>
      <c r="L53" s="90"/>
      <c r="M53" s="88"/>
      <c r="N53" s="88"/>
      <c r="O53" s="88"/>
    </row>
    <row r="54" spans="1:15" ht="16.5" x14ac:dyDescent="0.3">
      <c r="A54" s="127" t="s">
        <v>24</v>
      </c>
      <c r="B54" s="66" t="s">
        <v>2</v>
      </c>
      <c r="C54" s="131" t="s">
        <v>270</v>
      </c>
      <c r="D54" s="131"/>
      <c r="E54" s="66"/>
      <c r="F54" s="66"/>
      <c r="G54" s="66"/>
      <c r="I54" s="105" t="s">
        <v>24</v>
      </c>
      <c r="J54" s="88" t="s">
        <v>2</v>
      </c>
      <c r="K54" s="108" t="s">
        <v>270</v>
      </c>
      <c r="L54" s="108"/>
      <c r="M54" s="88"/>
      <c r="N54" s="88"/>
      <c r="O54" s="88"/>
    </row>
    <row r="55" spans="1:15" x14ac:dyDescent="0.25">
      <c r="A55" s="127"/>
      <c r="B55" s="66"/>
      <c r="C55" s="66"/>
      <c r="D55" s="68"/>
      <c r="E55" s="66"/>
      <c r="F55" s="66"/>
      <c r="G55" s="66"/>
      <c r="I55" s="105"/>
      <c r="J55" s="88"/>
      <c r="K55" s="88"/>
      <c r="L55" s="90"/>
      <c r="M55" s="88"/>
      <c r="N55" s="88"/>
      <c r="O55" s="88"/>
    </row>
    <row r="56" spans="1:15" x14ac:dyDescent="0.25">
      <c r="A56" s="130" t="s">
        <v>271</v>
      </c>
      <c r="B56" s="130"/>
      <c r="C56" s="130"/>
      <c r="D56" s="68"/>
      <c r="E56" s="66"/>
      <c r="F56" s="66"/>
      <c r="G56" s="66"/>
      <c r="I56" s="107" t="s">
        <v>271</v>
      </c>
      <c r="J56" s="107"/>
      <c r="K56" s="107"/>
      <c r="L56" s="90"/>
      <c r="M56" s="88"/>
      <c r="N56" s="88"/>
      <c r="O56" s="88"/>
    </row>
    <row r="57" spans="1:15" x14ac:dyDescent="0.25">
      <c r="A57" s="127"/>
      <c r="B57" s="66"/>
      <c r="C57" s="66"/>
      <c r="D57" s="68"/>
      <c r="E57" s="66"/>
      <c r="F57" s="66"/>
      <c r="G57" s="66"/>
      <c r="I57" s="105"/>
      <c r="J57" s="88"/>
      <c r="K57" s="88"/>
      <c r="L57" s="90"/>
      <c r="M57" s="88"/>
      <c r="N57" s="88"/>
      <c r="O57" s="88"/>
    </row>
    <row r="58" spans="1:15" ht="16.5" x14ac:dyDescent="0.3">
      <c r="A58" s="127" t="s">
        <v>272</v>
      </c>
      <c r="B58" s="66" t="s">
        <v>2</v>
      </c>
      <c r="C58" s="131" t="s">
        <v>273</v>
      </c>
      <c r="D58" s="131"/>
      <c r="E58" s="66"/>
      <c r="F58" s="66"/>
      <c r="G58" s="66"/>
      <c r="I58" s="105" t="s">
        <v>272</v>
      </c>
      <c r="J58" s="88" t="s">
        <v>2</v>
      </c>
      <c r="K58" s="108" t="s">
        <v>273</v>
      </c>
      <c r="L58" s="108"/>
      <c r="M58" s="88"/>
      <c r="N58" s="88"/>
      <c r="O58" s="88"/>
    </row>
    <row r="59" spans="1:15" x14ac:dyDescent="0.25">
      <c r="A59" s="127"/>
      <c r="B59" s="66"/>
      <c r="C59" s="66"/>
      <c r="D59" s="68"/>
      <c r="E59" s="66"/>
      <c r="F59" s="66"/>
      <c r="G59" s="66"/>
      <c r="I59" s="105"/>
      <c r="J59" s="88"/>
      <c r="K59" s="88"/>
      <c r="L59" s="90"/>
      <c r="M59" s="88"/>
      <c r="N59" s="88"/>
      <c r="O59" s="88"/>
    </row>
    <row r="60" spans="1:15" x14ac:dyDescent="0.25">
      <c r="A60" s="130" t="s">
        <v>274</v>
      </c>
      <c r="B60" s="130"/>
      <c r="C60" s="130"/>
      <c r="D60" s="68"/>
      <c r="E60" s="66"/>
      <c r="F60" s="66"/>
      <c r="G60" s="66"/>
      <c r="I60" s="107" t="s">
        <v>274</v>
      </c>
      <c r="J60" s="107"/>
      <c r="K60" s="107"/>
      <c r="L60" s="90"/>
      <c r="M60" s="88"/>
      <c r="N60" s="88"/>
      <c r="O60" s="88"/>
    </row>
    <row r="61" spans="1:15" x14ac:dyDescent="0.25">
      <c r="A61" s="127"/>
      <c r="B61" s="66"/>
      <c r="C61" s="66"/>
      <c r="D61" s="68"/>
      <c r="E61" s="66"/>
      <c r="F61" s="66"/>
      <c r="G61" s="66"/>
      <c r="I61" s="105"/>
      <c r="J61" s="88"/>
      <c r="K61" s="88"/>
      <c r="L61" s="90"/>
      <c r="M61" s="88"/>
      <c r="N61" s="88"/>
      <c r="O61" s="88"/>
    </row>
    <row r="62" spans="1:15" ht="16.5" x14ac:dyDescent="0.3">
      <c r="A62" s="127" t="s">
        <v>275</v>
      </c>
      <c r="B62" s="66" t="s">
        <v>2</v>
      </c>
      <c r="C62" s="131" t="s">
        <v>276</v>
      </c>
      <c r="D62" s="131"/>
      <c r="E62" s="66"/>
      <c r="F62" s="66"/>
      <c r="G62" s="66"/>
      <c r="I62" s="105" t="s">
        <v>275</v>
      </c>
      <c r="J62" s="88" t="s">
        <v>2</v>
      </c>
      <c r="K62" s="108" t="s">
        <v>276</v>
      </c>
      <c r="L62" s="108"/>
      <c r="M62" s="88"/>
      <c r="N62" s="88"/>
      <c r="O62" s="88"/>
    </row>
    <row r="63" spans="1:15" x14ac:dyDescent="0.25">
      <c r="A63" s="127"/>
      <c r="B63" s="66"/>
      <c r="C63" s="66"/>
      <c r="D63" s="68"/>
      <c r="E63" s="66"/>
      <c r="F63" s="66"/>
      <c r="G63" s="66"/>
      <c r="I63" s="105"/>
      <c r="J63" s="88"/>
      <c r="K63" s="88"/>
      <c r="L63" s="90"/>
      <c r="M63" s="88"/>
      <c r="N63" s="88"/>
      <c r="O63" s="88"/>
    </row>
    <row r="64" spans="1:15" x14ac:dyDescent="0.25">
      <c r="A64" s="130" t="s">
        <v>277</v>
      </c>
      <c r="B64" s="130"/>
      <c r="C64" s="66"/>
      <c r="D64" s="68"/>
      <c r="E64" s="66"/>
      <c r="F64" s="66"/>
      <c r="G64" s="66"/>
      <c r="I64" s="107" t="s">
        <v>277</v>
      </c>
      <c r="J64" s="107"/>
      <c r="K64" s="88"/>
      <c r="L64" s="90"/>
      <c r="M64" s="88"/>
      <c r="N64" s="88"/>
      <c r="O64" s="88"/>
    </row>
    <row r="65" spans="1:15" x14ac:dyDescent="0.25">
      <c r="A65" s="127"/>
      <c r="B65" s="66"/>
      <c r="C65" s="66"/>
      <c r="D65" s="68"/>
      <c r="E65" s="66"/>
      <c r="F65" s="66"/>
      <c r="G65" s="66"/>
      <c r="I65" s="105"/>
      <c r="J65" s="88"/>
      <c r="K65" s="88"/>
      <c r="L65" s="90"/>
      <c r="M65" s="88"/>
      <c r="N65" s="88"/>
      <c r="O65" s="88"/>
    </row>
    <row r="66" spans="1:15" ht="16.5" x14ac:dyDescent="0.3">
      <c r="A66" s="127" t="s">
        <v>278</v>
      </c>
      <c r="B66" s="66" t="s">
        <v>2</v>
      </c>
      <c r="C66" s="131" t="s">
        <v>279</v>
      </c>
      <c r="D66" s="131"/>
      <c r="E66" s="66"/>
      <c r="F66" s="66"/>
      <c r="G66" s="66"/>
      <c r="I66" s="105" t="s">
        <v>278</v>
      </c>
      <c r="J66" s="88" t="s">
        <v>2</v>
      </c>
      <c r="K66" s="108" t="s">
        <v>279</v>
      </c>
      <c r="L66" s="108"/>
      <c r="M66" s="88"/>
      <c r="N66" s="88"/>
      <c r="O66" s="88"/>
    </row>
    <row r="67" spans="1:15" x14ac:dyDescent="0.25">
      <c r="A67" s="127"/>
      <c r="B67" s="66"/>
      <c r="C67" s="66"/>
      <c r="D67" s="68"/>
      <c r="E67" s="66"/>
      <c r="F67" s="66"/>
      <c r="G67" s="66"/>
      <c r="I67" s="105"/>
      <c r="J67" s="88"/>
      <c r="K67" s="88"/>
      <c r="L67" s="90"/>
      <c r="M67" s="88"/>
      <c r="N67" s="88"/>
      <c r="O67" s="88"/>
    </row>
    <row r="68" spans="1:15" x14ac:dyDescent="0.25">
      <c r="A68" s="130" t="s">
        <v>280</v>
      </c>
      <c r="B68" s="130"/>
      <c r="C68" s="66"/>
      <c r="D68" s="68"/>
      <c r="E68" s="66"/>
      <c r="F68" s="66"/>
      <c r="G68" s="66"/>
      <c r="I68" s="107" t="s">
        <v>280</v>
      </c>
      <c r="J68" s="107"/>
      <c r="K68" s="88"/>
      <c r="L68" s="90"/>
      <c r="M68" s="88"/>
      <c r="N68" s="88"/>
      <c r="O68" s="88"/>
    </row>
    <row r="69" spans="1:15" x14ac:dyDescent="0.25">
      <c r="A69" s="127"/>
      <c r="B69" s="66"/>
      <c r="C69" s="66"/>
      <c r="D69" s="68"/>
      <c r="E69" s="66"/>
      <c r="F69" s="66"/>
      <c r="G69" s="66"/>
      <c r="I69" s="105"/>
      <c r="J69" s="88"/>
      <c r="K69" s="88"/>
      <c r="L69" s="90"/>
      <c r="M69" s="88"/>
      <c r="N69" s="88"/>
      <c r="O69" s="88"/>
    </row>
    <row r="70" spans="1:15" ht="16.5" x14ac:dyDescent="0.3">
      <c r="A70" s="127" t="s">
        <v>281</v>
      </c>
      <c r="B70" s="66" t="s">
        <v>2</v>
      </c>
      <c r="C70" s="131" t="s">
        <v>282</v>
      </c>
      <c r="D70" s="131"/>
      <c r="E70" s="66"/>
      <c r="F70" s="66"/>
      <c r="G70" s="66"/>
      <c r="I70" s="105" t="s">
        <v>281</v>
      </c>
      <c r="J70" s="88" t="s">
        <v>2</v>
      </c>
      <c r="K70" s="108" t="s">
        <v>282</v>
      </c>
      <c r="L70" s="108"/>
      <c r="M70" s="88"/>
      <c r="N70" s="88"/>
      <c r="O70" s="88"/>
    </row>
    <row r="71" spans="1:15" x14ac:dyDescent="0.25">
      <c r="A71" s="127"/>
      <c r="B71" s="66"/>
      <c r="C71" s="66"/>
      <c r="D71" s="68"/>
      <c r="E71" s="66"/>
      <c r="F71" s="66"/>
      <c r="G71" s="66"/>
      <c r="I71" s="105"/>
      <c r="J71" s="88"/>
      <c r="K71" s="88"/>
      <c r="L71" s="90"/>
      <c r="M71" s="88"/>
      <c r="N71" s="88"/>
      <c r="O71" s="88"/>
    </row>
    <row r="72" spans="1:15" x14ac:dyDescent="0.25">
      <c r="A72" s="130" t="s">
        <v>283</v>
      </c>
      <c r="B72" s="130"/>
      <c r="C72" s="130"/>
      <c r="D72" s="68"/>
      <c r="E72" s="66"/>
      <c r="F72" s="66"/>
      <c r="G72" s="66"/>
      <c r="I72" s="107" t="s">
        <v>283</v>
      </c>
      <c r="J72" s="107"/>
      <c r="K72" s="107"/>
      <c r="L72" s="90"/>
      <c r="M72" s="88"/>
      <c r="N72" s="88"/>
      <c r="O72" s="88"/>
    </row>
    <row r="73" spans="1:15" x14ac:dyDescent="0.25">
      <c r="A73" s="127"/>
      <c r="B73" s="66"/>
      <c r="C73" s="66"/>
      <c r="D73" s="68"/>
      <c r="E73" s="66"/>
      <c r="F73" s="66"/>
      <c r="G73" s="66"/>
      <c r="I73" s="105"/>
      <c r="J73" s="88"/>
      <c r="K73" s="88"/>
      <c r="L73" s="90"/>
      <c r="M73" s="88"/>
      <c r="N73" s="88"/>
      <c r="O73" s="88"/>
    </row>
    <row r="74" spans="1:15" ht="16.5" x14ac:dyDescent="0.3">
      <c r="A74" s="127" t="s">
        <v>284</v>
      </c>
      <c r="B74" s="66" t="s">
        <v>2</v>
      </c>
      <c r="C74" s="131" t="s">
        <v>285</v>
      </c>
      <c r="D74" s="131"/>
      <c r="E74" s="66"/>
      <c r="F74" s="66"/>
      <c r="G74" s="66"/>
      <c r="I74" s="105" t="s">
        <v>284</v>
      </c>
      <c r="J74" s="88" t="s">
        <v>2</v>
      </c>
      <c r="K74" s="108" t="s">
        <v>285</v>
      </c>
      <c r="L74" s="108"/>
      <c r="M74" s="88"/>
      <c r="N74" s="88"/>
      <c r="O74" s="88"/>
    </row>
    <row r="75" spans="1:15" x14ac:dyDescent="0.25">
      <c r="A75" s="127"/>
      <c r="B75" s="66"/>
      <c r="C75" s="66"/>
      <c r="D75" s="68"/>
      <c r="E75" s="66"/>
      <c r="F75" s="66"/>
      <c r="G75" s="66"/>
      <c r="I75" s="105"/>
      <c r="J75" s="88"/>
      <c r="K75" s="88"/>
      <c r="L75" s="90"/>
      <c r="M75" s="88"/>
      <c r="N75" s="88"/>
      <c r="O75" s="88"/>
    </row>
    <row r="76" spans="1:15" x14ac:dyDescent="0.25">
      <c r="A76" s="130" t="s">
        <v>286</v>
      </c>
      <c r="B76" s="130"/>
      <c r="C76" s="130"/>
      <c r="D76" s="68"/>
      <c r="E76" s="66"/>
      <c r="F76" s="66"/>
      <c r="G76" s="66"/>
      <c r="I76" s="107" t="s">
        <v>286</v>
      </c>
      <c r="J76" s="107"/>
      <c r="K76" s="107"/>
      <c r="L76" s="90"/>
      <c r="M76" s="88"/>
      <c r="N76" s="88"/>
      <c r="O76" s="88"/>
    </row>
    <row r="77" spans="1:15" x14ac:dyDescent="0.25">
      <c r="A77" s="127"/>
      <c r="B77" s="66"/>
      <c r="C77" s="66"/>
      <c r="D77" s="68"/>
      <c r="E77" s="66"/>
      <c r="F77" s="66"/>
      <c r="G77" s="66"/>
      <c r="I77" s="105"/>
      <c r="J77" s="88"/>
      <c r="K77" s="88"/>
      <c r="L77" s="90"/>
      <c r="M77" s="88"/>
      <c r="N77" s="88"/>
      <c r="O77" s="88"/>
    </row>
    <row r="78" spans="1:15" ht="16.5" x14ac:dyDescent="0.3">
      <c r="A78" s="127" t="s">
        <v>287</v>
      </c>
      <c r="B78" s="66" t="s">
        <v>2</v>
      </c>
      <c r="C78" s="131" t="s">
        <v>288</v>
      </c>
      <c r="D78" s="131"/>
      <c r="E78" s="66"/>
      <c r="F78" s="66"/>
      <c r="G78" s="66"/>
      <c r="I78" s="105" t="s">
        <v>287</v>
      </c>
      <c r="J78" s="88" t="s">
        <v>2</v>
      </c>
      <c r="K78" s="108" t="s">
        <v>288</v>
      </c>
      <c r="L78" s="108"/>
      <c r="M78" s="88"/>
      <c r="N78" s="88"/>
      <c r="O78" s="88"/>
    </row>
    <row r="79" spans="1:15" x14ac:dyDescent="0.25">
      <c r="A79" s="127"/>
      <c r="B79" s="66"/>
      <c r="C79" s="66"/>
      <c r="D79" s="68"/>
      <c r="E79" s="66"/>
      <c r="F79" s="66"/>
      <c r="G79" s="66"/>
      <c r="I79" s="105"/>
      <c r="J79" s="88"/>
      <c r="K79" s="88"/>
      <c r="L79" s="90"/>
      <c r="M79" s="88"/>
      <c r="N79" s="88"/>
      <c r="O79" s="88"/>
    </row>
    <row r="80" spans="1:15" x14ac:dyDescent="0.25">
      <c r="A80" s="130" t="s">
        <v>289</v>
      </c>
      <c r="B80" s="130"/>
      <c r="C80" s="130"/>
      <c r="D80" s="68"/>
      <c r="E80" s="66"/>
      <c r="F80" s="66"/>
      <c r="G80" s="66"/>
      <c r="I80" s="107" t="s">
        <v>289</v>
      </c>
      <c r="J80" s="107"/>
      <c r="K80" s="107"/>
      <c r="L80" s="90"/>
      <c r="M80" s="88"/>
      <c r="N80" s="88"/>
      <c r="O80" s="88"/>
    </row>
    <row r="81" spans="1:15" x14ac:dyDescent="0.25">
      <c r="A81" s="127"/>
      <c r="B81" s="66"/>
      <c r="C81" s="66"/>
      <c r="D81" s="68"/>
      <c r="E81" s="66"/>
      <c r="F81" s="132"/>
      <c r="G81" s="66"/>
      <c r="I81" s="105"/>
      <c r="J81" s="88"/>
      <c r="K81" s="88"/>
      <c r="L81" s="90"/>
      <c r="M81" s="88"/>
      <c r="N81" s="109"/>
      <c r="O81" s="88"/>
    </row>
    <row r="82" spans="1:15" ht="16.5" x14ac:dyDescent="0.3">
      <c r="A82" s="127" t="s">
        <v>290</v>
      </c>
      <c r="B82" s="66" t="s">
        <v>2</v>
      </c>
      <c r="C82" s="131" t="s">
        <v>291</v>
      </c>
      <c r="D82" s="131"/>
      <c r="E82" s="66"/>
      <c r="F82" s="66"/>
      <c r="G82" s="66" t="s">
        <v>292</v>
      </c>
      <c r="I82" s="105" t="s">
        <v>290</v>
      </c>
      <c r="J82" s="88" t="s">
        <v>2</v>
      </c>
      <c r="K82" s="108" t="s">
        <v>291</v>
      </c>
      <c r="L82" s="108"/>
      <c r="M82" s="88"/>
      <c r="N82" s="88"/>
      <c r="O82" s="88" t="s">
        <v>292</v>
      </c>
    </row>
    <row r="83" spans="1:15" x14ac:dyDescent="0.25">
      <c r="A83" s="127"/>
      <c r="B83" s="66"/>
      <c r="C83" s="66"/>
      <c r="D83" s="68"/>
      <c r="E83" s="66"/>
      <c r="F83" s="66"/>
      <c r="G83" s="66"/>
      <c r="I83" s="105"/>
      <c r="J83" s="88"/>
      <c r="K83" s="88"/>
      <c r="L83" s="90"/>
      <c r="M83" s="88"/>
      <c r="N83" s="88"/>
      <c r="O83" s="88"/>
    </row>
    <row r="84" spans="1:15" x14ac:dyDescent="0.25">
      <c r="A84" s="133" t="s">
        <v>293</v>
      </c>
      <c r="B84" s="133"/>
      <c r="C84" s="133"/>
      <c r="D84" s="134"/>
      <c r="E84" s="135"/>
      <c r="F84" s="135"/>
      <c r="G84" s="66"/>
      <c r="I84" s="110" t="s">
        <v>293</v>
      </c>
      <c r="J84" s="110"/>
      <c r="K84" s="110"/>
      <c r="L84" s="111"/>
      <c r="M84" s="112"/>
      <c r="N84" s="112"/>
      <c r="O84" s="88"/>
    </row>
    <row r="85" spans="1:15" x14ac:dyDescent="0.25">
      <c r="A85" s="136"/>
      <c r="B85" s="135"/>
      <c r="C85" s="135"/>
      <c r="D85" s="134"/>
      <c r="E85" s="135"/>
      <c r="F85" s="135"/>
      <c r="G85" s="135"/>
      <c r="I85" s="113"/>
      <c r="J85" s="112"/>
      <c r="K85" s="112"/>
      <c r="L85" s="111"/>
      <c r="M85" s="112"/>
      <c r="N85" s="112"/>
      <c r="O85" s="112"/>
    </row>
    <row r="86" spans="1:15" x14ac:dyDescent="0.25">
      <c r="A86" s="137" t="s">
        <v>294</v>
      </c>
      <c r="B86" s="137"/>
      <c r="C86" s="137"/>
      <c r="D86" s="137"/>
      <c r="E86" s="135"/>
      <c r="F86" s="138"/>
      <c r="G86" s="138"/>
      <c r="I86" s="114" t="s">
        <v>294</v>
      </c>
      <c r="J86" s="114"/>
      <c r="K86" s="114"/>
      <c r="L86" s="114"/>
      <c r="M86" s="112"/>
      <c r="N86" s="115"/>
      <c r="O86" s="116"/>
    </row>
    <row r="87" spans="1:15" ht="18.75" x14ac:dyDescent="0.3">
      <c r="A87" s="136" t="s">
        <v>295</v>
      </c>
      <c r="B87" s="135"/>
      <c r="C87" s="135"/>
      <c r="D87" s="134"/>
      <c r="E87" s="135" t="s">
        <v>2</v>
      </c>
      <c r="F87" s="139">
        <v>4.2</v>
      </c>
      <c r="G87" s="138" t="s">
        <v>415</v>
      </c>
      <c r="I87" s="113" t="s">
        <v>295</v>
      </c>
      <c r="J87" s="112"/>
      <c r="K87" s="112"/>
      <c r="L87" s="111"/>
      <c r="M87" s="112" t="s">
        <v>2</v>
      </c>
      <c r="N87" s="196">
        <v>4.2</v>
      </c>
      <c r="O87" s="115" t="s">
        <v>415</v>
      </c>
    </row>
    <row r="88" spans="1:15" x14ac:dyDescent="0.25">
      <c r="A88" s="136"/>
      <c r="B88" s="135"/>
      <c r="C88" s="135"/>
      <c r="D88" s="134"/>
      <c r="E88" s="135"/>
      <c r="F88" s="139"/>
      <c r="G88" s="138"/>
      <c r="I88" s="113"/>
      <c r="J88" s="112"/>
      <c r="K88" s="112"/>
      <c r="L88" s="111"/>
      <c r="M88" s="112"/>
      <c r="N88" s="117"/>
      <c r="O88" s="116"/>
    </row>
    <row r="89" spans="1:15" x14ac:dyDescent="0.25">
      <c r="A89" s="137" t="s">
        <v>296</v>
      </c>
      <c r="B89" s="137"/>
      <c r="C89" s="137"/>
      <c r="D89" s="134"/>
      <c r="E89" s="135"/>
      <c r="F89" s="135"/>
      <c r="G89" s="138"/>
      <c r="I89" s="114" t="s">
        <v>296</v>
      </c>
      <c r="J89" s="114"/>
      <c r="K89" s="114"/>
      <c r="L89" s="111"/>
      <c r="M89" s="112"/>
      <c r="N89" s="112"/>
      <c r="O89" s="116"/>
    </row>
    <row r="90" spans="1:15" ht="16.5" x14ac:dyDescent="0.3">
      <c r="A90" s="136" t="s">
        <v>297</v>
      </c>
      <c r="B90" s="135" t="s">
        <v>2</v>
      </c>
      <c r="C90" s="140" t="s">
        <v>298</v>
      </c>
      <c r="D90" s="140"/>
      <c r="E90" s="141" t="s">
        <v>2</v>
      </c>
      <c r="F90" s="135">
        <f>((F87+1)/10)*(((C13+C14)/2)-C18)</f>
        <v>52</v>
      </c>
      <c r="G90" s="138" t="s">
        <v>149</v>
      </c>
      <c r="I90" s="113" t="s">
        <v>297</v>
      </c>
      <c r="J90" s="112" t="s">
        <v>2</v>
      </c>
      <c r="K90" s="118" t="s">
        <v>298</v>
      </c>
      <c r="L90" s="118"/>
      <c r="M90" s="119" t="s">
        <v>2</v>
      </c>
      <c r="N90" s="112">
        <f>((N87+1)/10)*(((K13+K14)/2)-K18)</f>
        <v>52</v>
      </c>
      <c r="O90" s="116" t="s">
        <v>149</v>
      </c>
    </row>
    <row r="91" spans="1:15" x14ac:dyDescent="0.25">
      <c r="A91" s="136"/>
      <c r="B91" s="135"/>
      <c r="C91" s="135"/>
      <c r="D91" s="134"/>
      <c r="E91" s="135"/>
      <c r="F91" s="135"/>
      <c r="G91" s="138"/>
      <c r="I91" s="113"/>
      <c r="J91" s="112"/>
      <c r="K91" s="112"/>
      <c r="L91" s="111"/>
      <c r="M91" s="112"/>
      <c r="N91" s="112"/>
      <c r="O91" s="116"/>
    </row>
    <row r="92" spans="1:15" ht="16.5" x14ac:dyDescent="0.3">
      <c r="A92" s="136" t="s">
        <v>299</v>
      </c>
      <c r="B92" s="135" t="s">
        <v>2</v>
      </c>
      <c r="C92" s="140" t="s">
        <v>300</v>
      </c>
      <c r="D92" s="140"/>
      <c r="E92" s="135" t="s">
        <v>2</v>
      </c>
      <c r="F92" s="135">
        <f>C18+F90</f>
        <v>152</v>
      </c>
      <c r="G92" s="138" t="s">
        <v>149</v>
      </c>
      <c r="I92" s="113" t="s">
        <v>299</v>
      </c>
      <c r="J92" s="112" t="s">
        <v>2</v>
      </c>
      <c r="K92" s="118" t="s">
        <v>300</v>
      </c>
      <c r="L92" s="118"/>
      <c r="M92" s="112" t="s">
        <v>2</v>
      </c>
      <c r="N92" s="112">
        <f>K18+N90</f>
        <v>152</v>
      </c>
      <c r="O92" s="116" t="s">
        <v>149</v>
      </c>
    </row>
    <row r="93" spans="1:15" x14ac:dyDescent="0.25">
      <c r="A93" s="136"/>
      <c r="B93" s="135"/>
      <c r="C93" s="135"/>
      <c r="D93" s="135"/>
      <c r="E93" s="135"/>
      <c r="F93" s="135"/>
      <c r="G93" s="138"/>
      <c r="I93" s="113"/>
      <c r="J93" s="112"/>
      <c r="K93" s="112"/>
      <c r="L93" s="112"/>
      <c r="M93" s="112"/>
      <c r="N93" s="112"/>
      <c r="O93" s="116"/>
    </row>
    <row r="94" spans="1:15" x14ac:dyDescent="0.25">
      <c r="A94" s="134" t="s">
        <v>301</v>
      </c>
      <c r="B94" s="135"/>
      <c r="C94" s="135" t="s">
        <v>302</v>
      </c>
      <c r="D94" s="135" t="s">
        <v>303</v>
      </c>
      <c r="E94" s="141"/>
      <c r="F94" s="138"/>
      <c r="G94" s="138"/>
      <c r="I94" s="111" t="s">
        <v>301</v>
      </c>
      <c r="J94" s="112"/>
      <c r="K94" s="112" t="s">
        <v>302</v>
      </c>
      <c r="L94" s="112" t="s">
        <v>303</v>
      </c>
      <c r="M94" s="119"/>
      <c r="N94" s="115"/>
      <c r="O94" s="116"/>
    </row>
    <row r="95" spans="1:15" x14ac:dyDescent="0.25">
      <c r="A95" s="136" t="s">
        <v>304</v>
      </c>
      <c r="B95" s="135"/>
      <c r="C95" s="135">
        <f>C13</f>
        <v>250</v>
      </c>
      <c r="D95" s="135">
        <f>C14</f>
        <v>150</v>
      </c>
      <c r="E95" s="141"/>
      <c r="F95" s="142"/>
      <c r="G95" s="138"/>
      <c r="I95" s="113" t="s">
        <v>304</v>
      </c>
      <c r="J95" s="112"/>
      <c r="K95" s="112">
        <f>K13</f>
        <v>250</v>
      </c>
      <c r="L95" s="112">
        <f>K14</f>
        <v>150</v>
      </c>
      <c r="M95" s="119"/>
      <c r="N95" s="120"/>
      <c r="O95" s="116"/>
    </row>
    <row r="96" spans="1:15" x14ac:dyDescent="0.25">
      <c r="A96" s="136" t="s">
        <v>305</v>
      </c>
      <c r="B96" s="135"/>
      <c r="C96" s="143">
        <f>F92</f>
        <v>152</v>
      </c>
      <c r="D96" s="143">
        <f>C18</f>
        <v>100</v>
      </c>
      <c r="E96" s="141"/>
      <c r="F96" s="138"/>
      <c r="G96" s="138"/>
      <c r="I96" s="113" t="s">
        <v>305</v>
      </c>
      <c r="J96" s="112"/>
      <c r="K96" s="121">
        <f>N92</f>
        <v>152</v>
      </c>
      <c r="L96" s="121">
        <f>K18</f>
        <v>100</v>
      </c>
      <c r="M96" s="119"/>
      <c r="N96" s="115"/>
      <c r="O96" s="116"/>
    </row>
    <row r="97" spans="1:15" x14ac:dyDescent="0.25">
      <c r="A97" s="136"/>
      <c r="B97" s="135"/>
      <c r="C97" s="135">
        <f>C95-C96</f>
        <v>98</v>
      </c>
      <c r="D97" s="135">
        <f>D95-D96</f>
        <v>50</v>
      </c>
      <c r="E97" s="141"/>
      <c r="F97" s="142"/>
      <c r="G97" s="138"/>
      <c r="I97" s="113"/>
      <c r="J97" s="112"/>
      <c r="K97" s="112">
        <f>K95-K96</f>
        <v>98</v>
      </c>
      <c r="L97" s="112">
        <f>L95-L96</f>
        <v>50</v>
      </c>
      <c r="M97" s="119"/>
      <c r="N97" s="120"/>
      <c r="O97" s="116"/>
    </row>
    <row r="98" spans="1:15" x14ac:dyDescent="0.25">
      <c r="A98" s="136"/>
      <c r="B98" s="135"/>
      <c r="C98" s="135"/>
      <c r="D98" s="134"/>
      <c r="E98" s="141"/>
      <c r="F98" s="138"/>
      <c r="G98" s="138"/>
      <c r="I98" s="113"/>
      <c r="J98" s="112"/>
      <c r="K98" s="112"/>
      <c r="L98" s="111"/>
      <c r="M98" s="119"/>
      <c r="N98" s="115"/>
      <c r="O98" s="116"/>
    </row>
    <row r="99" spans="1:15" x14ac:dyDescent="0.25">
      <c r="A99" s="136" t="s">
        <v>306</v>
      </c>
      <c r="B99" s="135"/>
      <c r="C99" s="140"/>
      <c r="D99" s="140"/>
      <c r="E99" s="141" t="s">
        <v>2</v>
      </c>
      <c r="F99" s="139">
        <f>MAX(C97:D97)</f>
        <v>98</v>
      </c>
      <c r="G99" s="138" t="s">
        <v>149</v>
      </c>
      <c r="I99" s="113" t="s">
        <v>306</v>
      </c>
      <c r="J99" s="112"/>
      <c r="K99" s="118"/>
      <c r="L99" s="118"/>
      <c r="M99" s="119" t="s">
        <v>2</v>
      </c>
      <c r="N99" s="117">
        <f>MAX(K97:L97)</f>
        <v>98</v>
      </c>
      <c r="O99" s="116" t="s">
        <v>149</v>
      </c>
    </row>
    <row r="100" spans="1:15" x14ac:dyDescent="0.25">
      <c r="A100" s="136" t="s">
        <v>307</v>
      </c>
      <c r="B100" s="135"/>
      <c r="C100" s="135"/>
      <c r="D100" s="134"/>
      <c r="E100" s="141" t="s">
        <v>2</v>
      </c>
      <c r="F100" s="139">
        <f>MIN(C97:D97)</f>
        <v>50</v>
      </c>
      <c r="G100" s="138" t="s">
        <v>149</v>
      </c>
      <c r="I100" s="113" t="s">
        <v>307</v>
      </c>
      <c r="J100" s="112"/>
      <c r="K100" s="112"/>
      <c r="L100" s="111"/>
      <c r="M100" s="119" t="s">
        <v>2</v>
      </c>
      <c r="N100" s="117">
        <f>MIN(K97:L97)</f>
        <v>50</v>
      </c>
      <c r="O100" s="116" t="s">
        <v>149</v>
      </c>
    </row>
    <row r="101" spans="1:15" x14ac:dyDescent="0.25">
      <c r="A101" s="136"/>
      <c r="B101" s="135"/>
      <c r="C101" s="140"/>
      <c r="D101" s="140"/>
      <c r="E101" s="141"/>
      <c r="F101" s="142"/>
      <c r="G101" s="138"/>
      <c r="I101" s="113"/>
      <c r="J101" s="112"/>
      <c r="K101" s="118"/>
      <c r="L101" s="118"/>
      <c r="M101" s="119"/>
      <c r="N101" s="120"/>
      <c r="O101" s="116"/>
    </row>
    <row r="102" spans="1:15" x14ac:dyDescent="0.25">
      <c r="A102" s="136" t="s">
        <v>32</v>
      </c>
      <c r="B102" s="135" t="s">
        <v>2</v>
      </c>
      <c r="C102" s="140" t="s">
        <v>308</v>
      </c>
      <c r="D102" s="140"/>
      <c r="E102" s="144" t="s">
        <v>2</v>
      </c>
      <c r="F102" s="144">
        <f>(F99-F100)/LN(F99/F100)</f>
        <v>71.328321887723078</v>
      </c>
      <c r="G102" s="138" t="s">
        <v>149</v>
      </c>
      <c r="I102" s="113" t="s">
        <v>32</v>
      </c>
      <c r="J102" s="112" t="s">
        <v>2</v>
      </c>
      <c r="K102" s="118" t="s">
        <v>308</v>
      </c>
      <c r="L102" s="118"/>
      <c r="M102" s="122" t="s">
        <v>2</v>
      </c>
      <c r="N102" s="122">
        <f>(N99-N100)/LN(N99/N100)</f>
        <v>71.328321887723078</v>
      </c>
      <c r="O102" s="116" t="s">
        <v>149</v>
      </c>
    </row>
    <row r="103" spans="1:15" x14ac:dyDescent="0.25">
      <c r="A103" s="136"/>
      <c r="B103" s="135"/>
      <c r="C103" s="140" t="s">
        <v>416</v>
      </c>
      <c r="D103" s="140"/>
      <c r="E103" s="144"/>
      <c r="F103" s="142"/>
      <c r="G103" s="138"/>
      <c r="I103" s="113"/>
      <c r="J103" s="112"/>
      <c r="K103" s="118" t="s">
        <v>416</v>
      </c>
      <c r="L103" s="118"/>
      <c r="M103" s="122"/>
      <c r="N103" s="120"/>
      <c r="O103" s="116"/>
    </row>
    <row r="104" spans="1:15" ht="16.5" x14ac:dyDescent="0.3">
      <c r="A104" s="134" t="s">
        <v>309</v>
      </c>
      <c r="B104" s="135"/>
      <c r="C104" s="135"/>
      <c r="D104" s="135"/>
      <c r="E104" s="144"/>
      <c r="F104" s="142"/>
      <c r="G104" s="138"/>
      <c r="I104" s="111" t="s">
        <v>309</v>
      </c>
      <c r="J104" s="112"/>
      <c r="K104" s="112"/>
      <c r="L104" s="112"/>
      <c r="M104" s="122"/>
      <c r="N104" s="120"/>
      <c r="O104" s="116"/>
    </row>
    <row r="105" spans="1:15" ht="16.5" x14ac:dyDescent="0.3">
      <c r="A105" s="136" t="s">
        <v>310</v>
      </c>
      <c r="B105" s="135"/>
      <c r="C105" s="135"/>
      <c r="D105" s="135"/>
      <c r="E105" s="144" t="s">
        <v>2</v>
      </c>
      <c r="F105" s="141">
        <v>1</v>
      </c>
      <c r="G105" s="138"/>
      <c r="I105" s="113" t="s">
        <v>310</v>
      </c>
      <c r="J105" s="112"/>
      <c r="K105" s="112"/>
      <c r="L105" s="112"/>
      <c r="M105" s="122" t="s">
        <v>2</v>
      </c>
      <c r="N105" s="119">
        <v>1</v>
      </c>
      <c r="O105" s="116"/>
    </row>
    <row r="106" spans="1:15" x14ac:dyDescent="0.25">
      <c r="A106" s="136"/>
      <c r="B106" s="135"/>
      <c r="C106" s="135"/>
      <c r="D106" s="135"/>
      <c r="E106" s="144"/>
      <c r="F106" s="141"/>
      <c r="G106" s="138"/>
      <c r="I106" s="113"/>
      <c r="J106" s="112"/>
      <c r="K106" s="112"/>
      <c r="L106" s="112"/>
      <c r="M106" s="122"/>
      <c r="N106" s="119"/>
      <c r="O106" s="116"/>
    </row>
    <row r="107" spans="1:15" x14ac:dyDescent="0.25">
      <c r="A107" s="136" t="s">
        <v>24</v>
      </c>
      <c r="B107" s="135" t="s">
        <v>2</v>
      </c>
      <c r="C107" s="140" t="s">
        <v>417</v>
      </c>
      <c r="D107" s="140"/>
      <c r="E107" s="144" t="s">
        <v>2</v>
      </c>
      <c r="F107" s="144">
        <f>F102*F105</f>
        <v>71.328321887723078</v>
      </c>
      <c r="G107" s="138" t="s">
        <v>149</v>
      </c>
      <c r="I107" s="113" t="s">
        <v>24</v>
      </c>
      <c r="J107" s="112" t="s">
        <v>2</v>
      </c>
      <c r="K107" s="118" t="s">
        <v>417</v>
      </c>
      <c r="L107" s="118"/>
      <c r="M107" s="122" t="s">
        <v>2</v>
      </c>
      <c r="N107" s="122">
        <f>N102*N105</f>
        <v>71.328321887723078</v>
      </c>
      <c r="O107" s="116" t="s">
        <v>149</v>
      </c>
    </row>
    <row r="108" spans="1:15" x14ac:dyDescent="0.25">
      <c r="A108" s="136"/>
      <c r="B108" s="135"/>
      <c r="C108" s="135"/>
      <c r="D108" s="135"/>
      <c r="E108" s="144"/>
      <c r="F108" s="145"/>
      <c r="G108" s="138"/>
      <c r="I108" s="113"/>
      <c r="J108" s="112"/>
      <c r="K108" s="112"/>
      <c r="L108" s="112"/>
      <c r="M108" s="122"/>
      <c r="N108" s="123"/>
      <c r="O108" s="116"/>
    </row>
    <row r="109" spans="1:15" x14ac:dyDescent="0.25">
      <c r="A109" s="137" t="s">
        <v>311</v>
      </c>
      <c r="B109" s="137"/>
      <c r="C109" s="140"/>
      <c r="D109" s="140"/>
      <c r="E109" s="144"/>
      <c r="F109" s="142"/>
      <c r="G109" s="138"/>
      <c r="I109" s="114" t="s">
        <v>311</v>
      </c>
      <c r="J109" s="114"/>
      <c r="K109" s="118"/>
      <c r="L109" s="118"/>
      <c r="M109" s="122"/>
      <c r="N109" s="120"/>
      <c r="O109" s="116"/>
    </row>
    <row r="110" spans="1:15" ht="18.75" x14ac:dyDescent="0.3">
      <c r="A110" s="136" t="s">
        <v>312</v>
      </c>
      <c r="B110" s="135" t="s">
        <v>2</v>
      </c>
      <c r="C110" s="140" t="s">
        <v>313</v>
      </c>
      <c r="D110" s="140"/>
      <c r="E110" s="144" t="s">
        <v>2</v>
      </c>
      <c r="F110" s="146">
        <f>C11/(F87*F107)</f>
        <v>50070.273306728108</v>
      </c>
      <c r="G110" s="138" t="s">
        <v>430</v>
      </c>
      <c r="I110" s="113" t="s">
        <v>312</v>
      </c>
      <c r="J110" s="112" t="s">
        <v>2</v>
      </c>
      <c r="K110" s="118" t="s">
        <v>313</v>
      </c>
      <c r="L110" s="118"/>
      <c r="M110" s="122" t="s">
        <v>2</v>
      </c>
      <c r="N110" s="124">
        <f>K11/(N87*N107)</f>
        <v>50070.273306728108</v>
      </c>
      <c r="O110" s="116" t="s">
        <v>314</v>
      </c>
    </row>
    <row r="111" spans="1:15" x14ac:dyDescent="0.25">
      <c r="A111" s="136"/>
      <c r="B111" s="135"/>
      <c r="C111" s="135"/>
      <c r="D111" s="135"/>
      <c r="E111" s="144"/>
      <c r="F111" s="142"/>
      <c r="G111" s="138"/>
      <c r="I111" s="113"/>
      <c r="J111" s="112"/>
      <c r="K111" s="112"/>
      <c r="L111" s="112"/>
      <c r="M111" s="122"/>
      <c r="N111" s="120"/>
      <c r="O111" s="116"/>
    </row>
    <row r="112" spans="1:15" x14ac:dyDescent="0.25">
      <c r="A112" s="137" t="s">
        <v>315</v>
      </c>
      <c r="B112" s="137"/>
      <c r="C112" s="137"/>
      <c r="D112" s="134"/>
      <c r="E112" s="144"/>
      <c r="F112" s="138"/>
      <c r="G112" s="138"/>
      <c r="I112" s="114" t="s">
        <v>315</v>
      </c>
      <c r="J112" s="114"/>
      <c r="K112" s="114"/>
      <c r="L112" s="111"/>
      <c r="M112" s="122"/>
      <c r="N112" s="115"/>
      <c r="O112" s="116"/>
    </row>
    <row r="113" spans="1:15" ht="18.75" x14ac:dyDescent="0.3">
      <c r="A113" s="136" t="s">
        <v>316</v>
      </c>
      <c r="B113" s="135" t="s">
        <v>2</v>
      </c>
      <c r="C113" s="140" t="s">
        <v>418</v>
      </c>
      <c r="D113" s="140"/>
      <c r="E113" s="144" t="s">
        <v>2</v>
      </c>
      <c r="F113" s="139">
        <f>MROUND(F110/C32,5)</f>
        <v>465</v>
      </c>
      <c r="G113" s="138" t="s">
        <v>430</v>
      </c>
      <c r="I113" s="113" t="s">
        <v>316</v>
      </c>
      <c r="J113" s="112" t="s">
        <v>2</v>
      </c>
      <c r="K113" s="118" t="s">
        <v>418</v>
      </c>
      <c r="L113" s="118"/>
      <c r="M113" s="122" t="s">
        <v>2</v>
      </c>
      <c r="N113" s="117">
        <f>MROUND(N110/K32,5)</f>
        <v>465</v>
      </c>
      <c r="O113" s="116" t="s">
        <v>314</v>
      </c>
    </row>
    <row r="114" spans="1:15" x14ac:dyDescent="0.25">
      <c r="A114" s="136"/>
      <c r="B114" s="135"/>
      <c r="C114" s="135"/>
      <c r="D114" s="135"/>
      <c r="E114" s="144"/>
      <c r="F114" s="139"/>
      <c r="G114" s="138"/>
      <c r="I114" s="113"/>
      <c r="J114" s="112"/>
      <c r="K114" s="112"/>
      <c r="L114" s="112"/>
      <c r="M114" s="122"/>
      <c r="N114" s="117"/>
      <c r="O114" s="116"/>
    </row>
    <row r="115" spans="1:15" x14ac:dyDescent="0.25">
      <c r="A115" s="137" t="s">
        <v>317</v>
      </c>
      <c r="B115" s="137"/>
      <c r="C115" s="137"/>
      <c r="D115" s="134"/>
      <c r="E115" s="144"/>
      <c r="F115" s="138"/>
      <c r="G115" s="138"/>
      <c r="I115" s="114" t="s">
        <v>317</v>
      </c>
      <c r="J115" s="114"/>
      <c r="K115" s="114"/>
      <c r="L115" s="111"/>
      <c r="M115" s="122"/>
      <c r="N115" s="115"/>
      <c r="O115" s="116"/>
    </row>
    <row r="116" spans="1:15" x14ac:dyDescent="0.25">
      <c r="A116" s="136" t="s">
        <v>278</v>
      </c>
      <c r="B116" s="135" t="s">
        <v>2</v>
      </c>
      <c r="C116" s="140" t="s">
        <v>419</v>
      </c>
      <c r="D116" s="140"/>
      <c r="E116" s="144" t="s">
        <v>2</v>
      </c>
      <c r="F116" s="141">
        <f>F113/C30</f>
        <v>15.5</v>
      </c>
      <c r="G116" s="138" t="s">
        <v>132</v>
      </c>
      <c r="I116" s="113" t="s">
        <v>278</v>
      </c>
      <c r="J116" s="112" t="s">
        <v>2</v>
      </c>
      <c r="K116" s="118" t="s">
        <v>419</v>
      </c>
      <c r="L116" s="118"/>
      <c r="M116" s="122" t="s">
        <v>2</v>
      </c>
      <c r="N116" s="119">
        <f>N113/K30</f>
        <v>15.5</v>
      </c>
      <c r="O116" s="116" t="s">
        <v>132</v>
      </c>
    </row>
    <row r="117" spans="1:15" x14ac:dyDescent="0.25">
      <c r="A117" s="147"/>
      <c r="B117" s="135"/>
      <c r="C117" s="135"/>
      <c r="D117" s="134"/>
      <c r="E117" s="144"/>
      <c r="F117" s="139"/>
      <c r="G117" s="138"/>
      <c r="I117" s="125"/>
      <c r="J117" s="112"/>
      <c r="K117" s="112"/>
      <c r="L117" s="111"/>
      <c r="M117" s="122"/>
      <c r="N117" s="117"/>
      <c r="O117" s="116"/>
    </row>
    <row r="118" spans="1:15" x14ac:dyDescent="0.25">
      <c r="A118" s="137" t="s">
        <v>318</v>
      </c>
      <c r="B118" s="137"/>
      <c r="C118" s="137"/>
      <c r="D118" s="137"/>
      <c r="E118" s="144"/>
      <c r="F118" s="142"/>
      <c r="G118" s="138"/>
      <c r="I118" s="114" t="s">
        <v>318</v>
      </c>
      <c r="J118" s="114"/>
      <c r="K118" s="114"/>
      <c r="L118" s="114"/>
      <c r="M118" s="122"/>
      <c r="N118" s="120"/>
      <c r="O118" s="116"/>
    </row>
    <row r="119" spans="1:15" ht="16.5" x14ac:dyDescent="0.3">
      <c r="A119" s="136" t="s">
        <v>319</v>
      </c>
      <c r="B119" s="135" t="s">
        <v>2</v>
      </c>
      <c r="C119" s="140" t="s">
        <v>420</v>
      </c>
      <c r="D119" s="140"/>
      <c r="E119" s="144" t="s">
        <v>2</v>
      </c>
      <c r="F119" s="142">
        <f>F110/(C33*C30)</f>
        <v>299.105575309009</v>
      </c>
      <c r="G119" s="138"/>
      <c r="I119" s="113" t="s">
        <v>319</v>
      </c>
      <c r="J119" s="112" t="s">
        <v>2</v>
      </c>
      <c r="K119" s="118" t="s">
        <v>420</v>
      </c>
      <c r="L119" s="118"/>
      <c r="M119" s="122" t="s">
        <v>2</v>
      </c>
      <c r="N119" s="120">
        <f>N110/(K33*K30)</f>
        <v>299.105575309009</v>
      </c>
      <c r="O119" s="116"/>
    </row>
    <row r="120" spans="1:15" x14ac:dyDescent="0.25">
      <c r="A120" s="137"/>
      <c r="B120" s="137"/>
      <c r="C120" s="135"/>
      <c r="D120" s="134"/>
      <c r="E120" s="144"/>
      <c r="F120" s="138"/>
      <c r="G120" s="138"/>
      <c r="I120" s="114"/>
      <c r="J120" s="114"/>
      <c r="K120" s="112"/>
      <c r="L120" s="111"/>
      <c r="M120" s="122"/>
      <c r="N120" s="115"/>
      <c r="O120" s="116"/>
    </row>
    <row r="121" spans="1:15" ht="16.5" x14ac:dyDescent="0.3">
      <c r="A121" s="137" t="s">
        <v>320</v>
      </c>
      <c r="B121" s="137"/>
      <c r="C121" s="137"/>
      <c r="D121" s="137"/>
      <c r="E121" s="137"/>
      <c r="F121" s="137"/>
      <c r="G121" s="137"/>
      <c r="I121" s="114" t="s">
        <v>320</v>
      </c>
      <c r="J121" s="114"/>
      <c r="K121" s="114"/>
      <c r="L121" s="114"/>
      <c r="M121" s="114"/>
      <c r="N121" s="114"/>
      <c r="O121" s="114"/>
    </row>
    <row r="122" spans="1:15" ht="18.75" x14ac:dyDescent="0.3">
      <c r="A122" s="136" t="s">
        <v>321</v>
      </c>
      <c r="B122" s="135" t="s">
        <v>2</v>
      </c>
      <c r="C122" s="140" t="s">
        <v>421</v>
      </c>
      <c r="D122" s="140"/>
      <c r="E122" s="144" t="s">
        <v>2</v>
      </c>
      <c r="F122" s="142">
        <f>(144*C12*C28)/(3600*F119*C34)</f>
        <v>184.23304314778744</v>
      </c>
      <c r="G122" s="138" t="s">
        <v>437</v>
      </c>
      <c r="I122" s="113" t="s">
        <v>321</v>
      </c>
      <c r="J122" s="112" t="s">
        <v>2</v>
      </c>
      <c r="K122" s="118" t="s">
        <v>421</v>
      </c>
      <c r="L122" s="118"/>
      <c r="M122" s="122" t="s">
        <v>2</v>
      </c>
      <c r="N122" s="120">
        <f>(144*K12*K28)/(3600*N119*K34)</f>
        <v>184.23304314778744</v>
      </c>
      <c r="O122" s="116" t="s">
        <v>322</v>
      </c>
    </row>
    <row r="123" spans="1:15" x14ac:dyDescent="0.25">
      <c r="A123" s="136"/>
      <c r="B123" s="135"/>
      <c r="C123" s="135"/>
      <c r="D123" s="134"/>
      <c r="E123" s="144"/>
      <c r="F123" s="139"/>
      <c r="G123" s="138"/>
      <c r="I123" s="113"/>
      <c r="J123" s="112"/>
      <c r="K123" s="112"/>
      <c r="L123" s="111"/>
      <c r="M123" s="122"/>
      <c r="N123" s="117"/>
      <c r="O123" s="116"/>
    </row>
    <row r="124" spans="1:15" x14ac:dyDescent="0.25">
      <c r="A124" s="137" t="s">
        <v>323</v>
      </c>
      <c r="B124" s="137"/>
      <c r="C124" s="137"/>
      <c r="D124" s="134"/>
      <c r="E124" s="144"/>
      <c r="F124" s="139"/>
      <c r="G124" s="138"/>
      <c r="I124" s="114" t="s">
        <v>323</v>
      </c>
      <c r="J124" s="114"/>
      <c r="K124" s="114"/>
      <c r="L124" s="111"/>
      <c r="M124" s="122"/>
      <c r="N124" s="117"/>
      <c r="O124" s="116"/>
    </row>
    <row r="125" spans="1:15" ht="16.5" x14ac:dyDescent="0.3">
      <c r="A125" s="136" t="s">
        <v>324</v>
      </c>
      <c r="B125" s="135" t="s">
        <v>2</v>
      </c>
      <c r="C125" s="140" t="s">
        <v>422</v>
      </c>
      <c r="D125" s="140"/>
      <c r="E125" s="144" t="s">
        <v>2</v>
      </c>
      <c r="F125" s="142">
        <f>(C35*F122)/C9</f>
        <v>314.27989713446095</v>
      </c>
      <c r="G125" s="138"/>
      <c r="I125" s="113" t="s">
        <v>324</v>
      </c>
      <c r="J125" s="112" t="s">
        <v>2</v>
      </c>
      <c r="K125" s="118" t="s">
        <v>422</v>
      </c>
      <c r="L125" s="118"/>
      <c r="M125" s="122" t="s">
        <v>2</v>
      </c>
      <c r="N125" s="120">
        <f>(K35*N122)/K9</f>
        <v>314.27989713446095</v>
      </c>
      <c r="O125" s="116"/>
    </row>
    <row r="126" spans="1:15" x14ac:dyDescent="0.25">
      <c r="A126" s="136"/>
      <c r="B126" s="135"/>
      <c r="C126" s="135"/>
      <c r="D126" s="135"/>
      <c r="E126" s="144"/>
      <c r="F126" s="142"/>
      <c r="G126" s="138"/>
      <c r="I126" s="113"/>
      <c r="J126" s="112"/>
      <c r="K126" s="112"/>
      <c r="L126" s="112"/>
      <c r="M126" s="122"/>
      <c r="N126" s="120"/>
      <c r="O126" s="116"/>
    </row>
    <row r="127" spans="1:15" x14ac:dyDescent="0.25">
      <c r="A127" s="137" t="s">
        <v>325</v>
      </c>
      <c r="B127" s="137"/>
      <c r="C127" s="137"/>
      <c r="D127" s="137"/>
      <c r="E127" s="144"/>
      <c r="F127" s="139"/>
      <c r="G127" s="138"/>
      <c r="I127" s="114" t="s">
        <v>325</v>
      </c>
      <c r="J127" s="114"/>
      <c r="K127" s="114"/>
      <c r="L127" s="114"/>
      <c r="M127" s="122"/>
      <c r="N127" s="117"/>
      <c r="O127" s="116"/>
    </row>
    <row r="128" spans="1:15" x14ac:dyDescent="0.25">
      <c r="A128" s="137" t="s">
        <v>326</v>
      </c>
      <c r="B128" s="137"/>
      <c r="C128" s="135"/>
      <c r="D128" s="134"/>
      <c r="E128" s="144"/>
      <c r="F128" s="138"/>
      <c r="G128" s="138"/>
      <c r="I128" s="114" t="s">
        <v>326</v>
      </c>
      <c r="J128" s="114"/>
      <c r="K128" s="112"/>
      <c r="L128" s="111"/>
      <c r="M128" s="122"/>
      <c r="N128" s="115"/>
      <c r="O128" s="116"/>
    </row>
    <row r="129" spans="1:15" x14ac:dyDescent="0.25">
      <c r="A129" s="136" t="s">
        <v>87</v>
      </c>
      <c r="B129" s="135"/>
      <c r="C129" s="140"/>
      <c r="D129" s="140"/>
      <c r="E129" s="144" t="s">
        <v>2</v>
      </c>
      <c r="F129" s="139">
        <v>14.5</v>
      </c>
      <c r="G129" s="138" t="s">
        <v>327</v>
      </c>
      <c r="I129" s="113" t="s">
        <v>87</v>
      </c>
      <c r="J129" s="112"/>
      <c r="K129" s="118"/>
      <c r="L129" s="118"/>
      <c r="M129" s="122" t="s">
        <v>2</v>
      </c>
      <c r="N129" s="117">
        <v>14.5</v>
      </c>
      <c r="O129" s="116" t="s">
        <v>327</v>
      </c>
    </row>
    <row r="130" spans="1:15" x14ac:dyDescent="0.25">
      <c r="A130" s="136" t="s">
        <v>23</v>
      </c>
      <c r="B130" s="135"/>
      <c r="C130" s="135"/>
      <c r="D130" s="134"/>
      <c r="E130" s="144" t="s">
        <v>2</v>
      </c>
      <c r="F130" s="139">
        <v>0.25</v>
      </c>
      <c r="G130" s="138" t="s">
        <v>328</v>
      </c>
      <c r="I130" s="113" t="s">
        <v>23</v>
      </c>
      <c r="J130" s="112"/>
      <c r="K130" s="112"/>
      <c r="L130" s="111"/>
      <c r="M130" s="122" t="s">
        <v>2</v>
      </c>
      <c r="N130" s="117">
        <v>0.25</v>
      </c>
      <c r="O130" s="116" t="s">
        <v>328</v>
      </c>
    </row>
    <row r="131" spans="1:15" x14ac:dyDescent="0.25">
      <c r="A131" s="136"/>
      <c r="B131" s="135"/>
      <c r="C131" s="140"/>
      <c r="D131" s="140"/>
      <c r="E131" s="144"/>
      <c r="F131" s="139"/>
      <c r="G131" s="138"/>
      <c r="I131" s="113"/>
      <c r="J131" s="112"/>
      <c r="K131" s="118"/>
      <c r="L131" s="118"/>
      <c r="M131" s="122"/>
      <c r="N131" s="117"/>
      <c r="O131" s="116"/>
    </row>
    <row r="132" spans="1:15" ht="16.5" x14ac:dyDescent="0.3">
      <c r="A132" s="137" t="s">
        <v>329</v>
      </c>
      <c r="B132" s="137"/>
      <c r="C132" s="135"/>
      <c r="D132" s="134"/>
      <c r="E132" s="144"/>
      <c r="F132" s="138"/>
      <c r="G132" s="138"/>
      <c r="I132" s="114" t="s">
        <v>329</v>
      </c>
      <c r="J132" s="114"/>
      <c r="K132" s="112"/>
      <c r="L132" s="111"/>
      <c r="M132" s="122"/>
      <c r="N132" s="115"/>
      <c r="O132" s="116"/>
    </row>
    <row r="133" spans="1:15" x14ac:dyDescent="0.25">
      <c r="A133" s="136" t="s">
        <v>11</v>
      </c>
      <c r="B133" s="135"/>
      <c r="C133" s="135"/>
      <c r="D133" s="134"/>
      <c r="E133" s="144" t="s">
        <v>2</v>
      </c>
      <c r="F133" s="139">
        <v>2.3999999999999998E-3</v>
      </c>
      <c r="G133" s="138"/>
      <c r="I133" s="113" t="s">
        <v>11</v>
      </c>
      <c r="J133" s="112"/>
      <c r="K133" s="112"/>
      <c r="L133" s="111"/>
      <c r="M133" s="122" t="s">
        <v>2</v>
      </c>
      <c r="N133" s="117">
        <v>2.3999999999999998E-3</v>
      </c>
      <c r="O133" s="116"/>
    </row>
    <row r="134" spans="1:15" x14ac:dyDescent="0.25">
      <c r="A134" s="136"/>
      <c r="B134" s="135"/>
      <c r="C134" s="135"/>
      <c r="D134" s="134"/>
      <c r="E134" s="144"/>
      <c r="F134" s="139"/>
      <c r="G134" s="138"/>
      <c r="I134" s="113"/>
      <c r="J134" s="112"/>
      <c r="K134" s="112"/>
      <c r="L134" s="111"/>
      <c r="M134" s="122"/>
      <c r="N134" s="117"/>
      <c r="O134" s="116"/>
    </row>
    <row r="135" spans="1:15" ht="16.5" x14ac:dyDescent="0.3">
      <c r="A135" s="136" t="s">
        <v>442</v>
      </c>
      <c r="B135" s="135" t="s">
        <v>2</v>
      </c>
      <c r="C135" s="140" t="s">
        <v>330</v>
      </c>
      <c r="D135" s="140"/>
      <c r="E135" s="144" t="s">
        <v>2</v>
      </c>
      <c r="F135" s="144">
        <f>((F133*F129*C30*C28)/C36)+(F130*C28)</f>
        <v>4.0125000000000002</v>
      </c>
      <c r="G135" s="138" t="s">
        <v>230</v>
      </c>
      <c r="I135" s="113" t="s">
        <v>442</v>
      </c>
      <c r="J135" s="112" t="s">
        <v>2</v>
      </c>
      <c r="K135" s="118" t="s">
        <v>330</v>
      </c>
      <c r="L135" s="118"/>
      <c r="M135" s="122" t="s">
        <v>2</v>
      </c>
      <c r="N135" s="122">
        <f>((N133*N129*K30*K28)/K36)+(N130*K28)</f>
        <v>4.0125000000000002</v>
      </c>
      <c r="O135" s="116" t="s">
        <v>230</v>
      </c>
    </row>
    <row r="136" spans="1:15" x14ac:dyDescent="0.25">
      <c r="A136" s="134" t="s">
        <v>438</v>
      </c>
      <c r="B136" s="135"/>
      <c r="C136" s="135"/>
      <c r="D136" s="135"/>
      <c r="E136" s="144"/>
      <c r="F136" s="144"/>
      <c r="G136" s="138"/>
      <c r="I136" s="113"/>
      <c r="J136" s="112"/>
      <c r="K136" s="112"/>
      <c r="L136" s="112"/>
      <c r="M136" s="122"/>
      <c r="N136" s="122"/>
      <c r="O136" s="116"/>
    </row>
    <row r="137" spans="1:15" x14ac:dyDescent="0.25">
      <c r="A137" s="11"/>
      <c r="I137" s="43"/>
      <c r="J137" s="44"/>
      <c r="K137" s="44"/>
      <c r="L137" s="45"/>
      <c r="M137" s="44"/>
      <c r="N137" s="44"/>
      <c r="O137" s="43"/>
    </row>
    <row r="138" spans="1:15" x14ac:dyDescent="0.25">
      <c r="A138" s="194" t="s">
        <v>449</v>
      </c>
      <c r="I138" s="43"/>
      <c r="J138" s="44"/>
      <c r="K138" s="44"/>
      <c r="L138" s="45"/>
      <c r="M138" s="44"/>
      <c r="N138" s="44"/>
      <c r="O138" s="43"/>
    </row>
    <row r="139" spans="1:15" x14ac:dyDescent="0.25">
      <c r="A139" s="194" t="s">
        <v>450</v>
      </c>
      <c r="I139" s="43"/>
      <c r="J139" s="44"/>
      <c r="K139" s="44"/>
      <c r="L139" s="45"/>
      <c r="M139" s="44"/>
      <c r="N139" s="44"/>
      <c r="O139" s="43"/>
    </row>
    <row r="140" spans="1:15" x14ac:dyDescent="0.25">
      <c r="A140" s="194" t="s">
        <v>451</v>
      </c>
      <c r="I140" s="43"/>
      <c r="J140" s="44"/>
      <c r="K140" s="44"/>
      <c r="L140" s="45"/>
      <c r="M140" s="44"/>
      <c r="N140" s="44"/>
      <c r="O140" s="43"/>
    </row>
    <row r="141" spans="1:15" x14ac:dyDescent="0.25">
      <c r="A141" s="194" t="s">
        <v>452</v>
      </c>
    </row>
    <row r="142" spans="1:15" x14ac:dyDescent="0.25">
      <c r="A142" s="194" t="s">
        <v>453</v>
      </c>
    </row>
  </sheetData>
  <sheetProtection password="F7A2" sheet="1" objects="1" scenarios="1"/>
  <mergeCells count="106">
    <mergeCell ref="A132:B132"/>
    <mergeCell ref="I132:J132"/>
    <mergeCell ref="C135:D135"/>
    <mergeCell ref="K135:L135"/>
    <mergeCell ref="A128:B128"/>
    <mergeCell ref="I128:J128"/>
    <mergeCell ref="C129:D129"/>
    <mergeCell ref="K129:L129"/>
    <mergeCell ref="C131:D131"/>
    <mergeCell ref="K131:L131"/>
    <mergeCell ref="A124:C124"/>
    <mergeCell ref="I124:K124"/>
    <mergeCell ref="C125:D125"/>
    <mergeCell ref="K125:L125"/>
    <mergeCell ref="A127:D127"/>
    <mergeCell ref="I127:L127"/>
    <mergeCell ref="A120:B120"/>
    <mergeCell ref="I120:J120"/>
    <mergeCell ref="A121:G121"/>
    <mergeCell ref="I121:O121"/>
    <mergeCell ref="C122:D122"/>
    <mergeCell ref="K122:L122"/>
    <mergeCell ref="C116:D116"/>
    <mergeCell ref="K116:L116"/>
    <mergeCell ref="A118:D118"/>
    <mergeCell ref="I118:L118"/>
    <mergeCell ref="C119:D119"/>
    <mergeCell ref="K119:L119"/>
    <mergeCell ref="A112:C112"/>
    <mergeCell ref="I112:K112"/>
    <mergeCell ref="C113:D113"/>
    <mergeCell ref="K113:L113"/>
    <mergeCell ref="A115:C115"/>
    <mergeCell ref="I115:K115"/>
    <mergeCell ref="A109:B109"/>
    <mergeCell ref="C109:D109"/>
    <mergeCell ref="I109:J109"/>
    <mergeCell ref="K109:L109"/>
    <mergeCell ref="C110:D110"/>
    <mergeCell ref="K110:L110"/>
    <mergeCell ref="C102:D102"/>
    <mergeCell ref="K102:L102"/>
    <mergeCell ref="C103:D103"/>
    <mergeCell ref="K103:L103"/>
    <mergeCell ref="C107:D107"/>
    <mergeCell ref="K107:L107"/>
    <mergeCell ref="C92:D92"/>
    <mergeCell ref="K92:L92"/>
    <mergeCell ref="C99:D99"/>
    <mergeCell ref="K99:L99"/>
    <mergeCell ref="C101:D101"/>
    <mergeCell ref="K101:L101"/>
    <mergeCell ref="A86:D86"/>
    <mergeCell ref="I86:L86"/>
    <mergeCell ref="A89:C89"/>
    <mergeCell ref="I89:K89"/>
    <mergeCell ref="C90:D90"/>
    <mergeCell ref="K90:L90"/>
    <mergeCell ref="A80:C80"/>
    <mergeCell ref="I80:K80"/>
    <mergeCell ref="C82:D82"/>
    <mergeCell ref="K82:L82"/>
    <mergeCell ref="A84:C84"/>
    <mergeCell ref="I84:K84"/>
    <mergeCell ref="C74:D74"/>
    <mergeCell ref="K74:L74"/>
    <mergeCell ref="A76:C76"/>
    <mergeCell ref="I76:K76"/>
    <mergeCell ref="C78:D78"/>
    <mergeCell ref="K78:L78"/>
    <mergeCell ref="A68:B68"/>
    <mergeCell ref="I68:J68"/>
    <mergeCell ref="C70:D70"/>
    <mergeCell ref="K70:L70"/>
    <mergeCell ref="A72:C72"/>
    <mergeCell ref="I72:K72"/>
    <mergeCell ref="C62:D62"/>
    <mergeCell ref="K62:L62"/>
    <mergeCell ref="A64:B64"/>
    <mergeCell ref="I64:J64"/>
    <mergeCell ref="C66:D66"/>
    <mergeCell ref="K66:L66"/>
    <mergeCell ref="A56:C56"/>
    <mergeCell ref="I56:K56"/>
    <mergeCell ref="C58:D58"/>
    <mergeCell ref="K58:L58"/>
    <mergeCell ref="A60:C60"/>
    <mergeCell ref="I60:K60"/>
    <mergeCell ref="C46:D46"/>
    <mergeCell ref="K46:L46"/>
    <mergeCell ref="C50:D50"/>
    <mergeCell ref="K50:L50"/>
    <mergeCell ref="C54:D54"/>
    <mergeCell ref="K54:L54"/>
    <mergeCell ref="A31:C31"/>
    <mergeCell ref="I31:K31"/>
    <mergeCell ref="A40:C40"/>
    <mergeCell ref="I40:K40"/>
    <mergeCell ref="C42:D42"/>
    <mergeCell ref="K42:L42"/>
    <mergeCell ref="A1:F1"/>
    <mergeCell ref="I1:N1"/>
    <mergeCell ref="A5:B5"/>
    <mergeCell ref="I5:J5"/>
    <mergeCell ref="D19:F19"/>
    <mergeCell ref="L19:N19"/>
  </mergeCells>
  <pageMargins left="0.7" right="0.7" top="0.75" bottom="0.75" header="0.3" footer="0.3"/>
  <pageSetup scale="49" fitToHeight="3" orientation="landscape" horizontalDpi="4294967293" verticalDpi="4294967293" r:id="rId1"/>
  <headerFooter>
    <oddHeader>&amp;CCALCULATION SPREADSHEET FOR GPSA DATA BOOK, 13th EDITION
EXAMPLE 10-2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4"/>
  <sheetViews>
    <sheetView zoomScale="80" zoomScaleNormal="80" workbookViewId="0">
      <selection activeCell="L29" sqref="L29"/>
    </sheetView>
  </sheetViews>
  <sheetFormatPr defaultRowHeight="15" x14ac:dyDescent="0.25"/>
  <cols>
    <col min="1" max="1" width="22.140625" style="10" customWidth="1"/>
    <col min="2" max="2" width="9.140625" style="8"/>
    <col min="3" max="3" width="22.42578125" style="8" customWidth="1"/>
    <col min="4" max="4" width="20.85546875" style="9" customWidth="1"/>
    <col min="5" max="5" width="9.140625" style="8"/>
    <col min="6" max="6" width="11.5703125" style="8" customWidth="1"/>
    <col min="7" max="7" width="18" style="8" customWidth="1"/>
    <col min="8" max="8" width="9.140625" style="7"/>
    <col min="9" max="9" width="30" style="9" bestFit="1" customWidth="1"/>
    <col min="10" max="10" width="9.140625" style="8"/>
    <col min="11" max="11" width="20.85546875" style="8" bestFit="1" customWidth="1"/>
    <col min="12" max="12" width="25.7109375" style="7" customWidth="1"/>
    <col min="13" max="13" width="9.140625" style="8"/>
    <col min="14" max="14" width="9.85546875" style="8" bestFit="1" customWidth="1"/>
    <col min="15" max="15" width="18.7109375" style="9" customWidth="1"/>
    <col min="16" max="16384" width="9.140625" style="7"/>
  </cols>
  <sheetData>
    <row r="1" spans="1:15" ht="28.5" customHeight="1" x14ac:dyDescent="0.25">
      <c r="A1" s="126" t="s">
        <v>426</v>
      </c>
      <c r="B1" s="126"/>
      <c r="C1" s="126"/>
      <c r="D1" s="126"/>
      <c r="E1" s="126"/>
      <c r="F1" s="126"/>
      <c r="G1" s="66"/>
      <c r="I1" s="104" t="s">
        <v>426</v>
      </c>
      <c r="J1" s="104"/>
      <c r="K1" s="104"/>
      <c r="L1" s="104"/>
      <c r="M1" s="104"/>
      <c r="N1" s="104"/>
      <c r="O1" s="88"/>
    </row>
    <row r="2" spans="1:15" x14ac:dyDescent="0.25">
      <c r="A2" s="127"/>
      <c r="B2" s="66"/>
      <c r="C2" s="66"/>
      <c r="D2" s="68"/>
      <c r="E2" s="66"/>
      <c r="F2" s="66"/>
      <c r="G2" s="66"/>
      <c r="I2" s="105"/>
      <c r="J2" s="88"/>
      <c r="K2" s="88"/>
      <c r="L2" s="90"/>
      <c r="M2" s="88"/>
      <c r="N2" s="88"/>
      <c r="O2" s="88"/>
    </row>
    <row r="3" spans="1:15" x14ac:dyDescent="0.25">
      <c r="A3" s="68" t="s">
        <v>211</v>
      </c>
      <c r="B3" s="66"/>
      <c r="C3" s="66"/>
      <c r="D3" s="68"/>
      <c r="E3" s="66"/>
      <c r="F3" s="66"/>
      <c r="G3" s="66"/>
      <c r="I3" s="90" t="s">
        <v>211</v>
      </c>
      <c r="J3" s="88"/>
      <c r="K3" s="88"/>
      <c r="L3" s="90"/>
      <c r="M3" s="88"/>
      <c r="N3" s="88"/>
      <c r="O3" s="88"/>
    </row>
    <row r="4" spans="1:15" x14ac:dyDescent="0.25">
      <c r="A4" s="127"/>
      <c r="B4" s="66"/>
      <c r="C4" s="66"/>
      <c r="D4" s="68"/>
      <c r="E4" s="66"/>
      <c r="F4" s="66"/>
      <c r="G4" s="66"/>
      <c r="I4" s="105"/>
      <c r="J4" s="88"/>
      <c r="K4" s="88"/>
      <c r="L4" s="90"/>
      <c r="M4" s="88"/>
      <c r="N4" s="88"/>
      <c r="O4" s="88"/>
    </row>
    <row r="5" spans="1:15" x14ac:dyDescent="0.25">
      <c r="A5" s="128" t="s">
        <v>212</v>
      </c>
      <c r="B5" s="128"/>
      <c r="C5" s="66"/>
      <c r="D5" s="68"/>
      <c r="E5" s="66"/>
      <c r="F5" s="66"/>
      <c r="G5" s="66"/>
      <c r="I5" s="106" t="s">
        <v>212</v>
      </c>
      <c r="J5" s="106"/>
      <c r="K5" s="88"/>
      <c r="L5" s="90"/>
      <c r="M5" s="88"/>
      <c r="N5" s="88"/>
      <c r="O5" s="88"/>
    </row>
    <row r="6" spans="1:15" x14ac:dyDescent="0.25">
      <c r="A6" s="127" t="s">
        <v>213</v>
      </c>
      <c r="B6" s="66" t="s">
        <v>2</v>
      </c>
      <c r="C6" s="66" t="s">
        <v>424</v>
      </c>
      <c r="D6" s="80" t="s">
        <v>215</v>
      </c>
      <c r="E6" s="66"/>
      <c r="F6" s="66"/>
      <c r="G6" s="66"/>
      <c r="I6" s="105" t="s">
        <v>213</v>
      </c>
      <c r="J6" s="88" t="s">
        <v>2</v>
      </c>
      <c r="K6" s="183" t="s">
        <v>424</v>
      </c>
      <c r="L6" s="100" t="s">
        <v>215</v>
      </c>
      <c r="M6" s="88"/>
      <c r="N6" s="88"/>
      <c r="O6" s="88"/>
    </row>
    <row r="7" spans="1:15" ht="30" x14ac:dyDescent="0.25">
      <c r="A7" s="148" t="s">
        <v>216</v>
      </c>
      <c r="B7" s="72" t="s">
        <v>2</v>
      </c>
      <c r="C7" s="66">
        <v>200</v>
      </c>
      <c r="D7" s="71" t="s">
        <v>149</v>
      </c>
      <c r="E7" s="66"/>
      <c r="F7" s="66"/>
      <c r="G7" s="66"/>
      <c r="I7" s="165" t="s">
        <v>216</v>
      </c>
      <c r="J7" s="94" t="s">
        <v>2</v>
      </c>
      <c r="K7" s="185">
        <v>200</v>
      </c>
      <c r="L7" s="93" t="s">
        <v>149</v>
      </c>
      <c r="M7" s="88"/>
      <c r="N7" s="88"/>
      <c r="O7" s="88"/>
    </row>
    <row r="8" spans="1:15" x14ac:dyDescent="0.25">
      <c r="A8" s="127" t="s">
        <v>217</v>
      </c>
      <c r="B8" s="66" t="s">
        <v>2</v>
      </c>
      <c r="C8" s="66">
        <v>0.55000000000000004</v>
      </c>
      <c r="D8" s="68" t="s">
        <v>218</v>
      </c>
      <c r="E8" s="66"/>
      <c r="F8" s="66"/>
      <c r="G8" s="66"/>
      <c r="I8" s="105" t="s">
        <v>217</v>
      </c>
      <c r="J8" s="88" t="s">
        <v>2</v>
      </c>
      <c r="K8" s="183">
        <v>0.55000000000000004</v>
      </c>
      <c r="L8" s="90" t="s">
        <v>218</v>
      </c>
      <c r="M8" s="88"/>
      <c r="N8" s="88"/>
      <c r="O8" s="88"/>
    </row>
    <row r="9" spans="1:15" x14ac:dyDescent="0.25">
      <c r="A9" s="127" t="s">
        <v>219</v>
      </c>
      <c r="B9" s="66" t="s">
        <v>2</v>
      </c>
      <c r="C9" s="66">
        <v>0.51</v>
      </c>
      <c r="D9" s="68" t="s">
        <v>220</v>
      </c>
      <c r="E9" s="66"/>
      <c r="F9" s="66"/>
      <c r="G9" s="66"/>
      <c r="I9" s="105" t="s">
        <v>219</v>
      </c>
      <c r="J9" s="88" t="s">
        <v>2</v>
      </c>
      <c r="K9" s="183">
        <v>0.51</v>
      </c>
      <c r="L9" s="90" t="s">
        <v>220</v>
      </c>
      <c r="M9" s="88"/>
      <c r="N9" s="88"/>
      <c r="O9" s="88"/>
    </row>
    <row r="10" spans="1:15" x14ac:dyDescent="0.25">
      <c r="A10" s="127" t="s">
        <v>221</v>
      </c>
      <c r="B10" s="66" t="s">
        <v>2</v>
      </c>
      <c r="C10" s="66">
        <v>7.6600000000000001E-2</v>
      </c>
      <c r="D10" s="68" t="s">
        <v>222</v>
      </c>
      <c r="E10" s="66"/>
      <c r="F10" s="66"/>
      <c r="G10" s="66"/>
      <c r="I10" s="105" t="s">
        <v>221</v>
      </c>
      <c r="J10" s="88" t="s">
        <v>2</v>
      </c>
      <c r="K10" s="183">
        <v>7.6600000000000001E-2</v>
      </c>
      <c r="L10" s="90" t="s">
        <v>222</v>
      </c>
      <c r="M10" s="88"/>
      <c r="N10" s="88"/>
      <c r="O10" s="88"/>
    </row>
    <row r="11" spans="1:15" x14ac:dyDescent="0.25">
      <c r="A11" s="127" t="s">
        <v>223</v>
      </c>
      <c r="B11" s="66" t="s">
        <v>2</v>
      </c>
      <c r="C11" s="70">
        <v>15000000</v>
      </c>
      <c r="D11" s="68" t="s">
        <v>135</v>
      </c>
      <c r="E11" s="66"/>
      <c r="F11" s="66"/>
      <c r="G11" s="66"/>
      <c r="I11" s="105" t="s">
        <v>223</v>
      </c>
      <c r="J11" s="88" t="s">
        <v>2</v>
      </c>
      <c r="K11" s="184">
        <v>15000000</v>
      </c>
      <c r="L11" s="90" t="s">
        <v>135</v>
      </c>
      <c r="M11" s="88"/>
      <c r="N11" s="88"/>
      <c r="O11" s="88"/>
    </row>
    <row r="12" spans="1:15" ht="16.5" x14ac:dyDescent="0.3">
      <c r="A12" s="127" t="s">
        <v>224</v>
      </c>
      <c r="B12" s="66" t="s">
        <v>2</v>
      </c>
      <c r="C12" s="70">
        <v>273000</v>
      </c>
      <c r="D12" s="68" t="s">
        <v>136</v>
      </c>
      <c r="E12" s="66"/>
      <c r="F12" s="66"/>
      <c r="G12" s="66"/>
      <c r="I12" s="105" t="s">
        <v>224</v>
      </c>
      <c r="J12" s="88" t="s">
        <v>2</v>
      </c>
      <c r="K12" s="184">
        <v>273000</v>
      </c>
      <c r="L12" s="90" t="s">
        <v>136</v>
      </c>
      <c r="M12" s="88"/>
      <c r="N12" s="88"/>
      <c r="O12" s="88"/>
    </row>
    <row r="13" spans="1:15" ht="16.5" x14ac:dyDescent="0.3">
      <c r="A13" s="127" t="s">
        <v>225</v>
      </c>
      <c r="B13" s="66" t="s">
        <v>2</v>
      </c>
      <c r="C13" s="66">
        <v>250</v>
      </c>
      <c r="D13" s="68" t="s">
        <v>149</v>
      </c>
      <c r="E13" s="66"/>
      <c r="F13" s="66"/>
      <c r="G13" s="66"/>
      <c r="I13" s="105" t="s">
        <v>225</v>
      </c>
      <c r="J13" s="88" t="s">
        <v>2</v>
      </c>
      <c r="K13" s="183">
        <v>250</v>
      </c>
      <c r="L13" s="90" t="s">
        <v>149</v>
      </c>
      <c r="M13" s="88"/>
      <c r="N13" s="88"/>
      <c r="O13" s="88"/>
    </row>
    <row r="14" spans="1:15" ht="16.5" x14ac:dyDescent="0.3">
      <c r="A14" s="127" t="s">
        <v>226</v>
      </c>
      <c r="B14" s="66" t="s">
        <v>2</v>
      </c>
      <c r="C14" s="66">
        <v>150</v>
      </c>
      <c r="D14" s="68" t="s">
        <v>149</v>
      </c>
      <c r="E14" s="66"/>
      <c r="F14" s="66"/>
      <c r="G14" s="66"/>
      <c r="I14" s="105" t="s">
        <v>226</v>
      </c>
      <c r="J14" s="88" t="s">
        <v>2</v>
      </c>
      <c r="K14" s="183">
        <v>150</v>
      </c>
      <c r="L14" s="90" t="s">
        <v>149</v>
      </c>
      <c r="M14" s="88"/>
      <c r="N14" s="88"/>
      <c r="O14" s="88"/>
    </row>
    <row r="15" spans="1:15" ht="16.5" x14ac:dyDescent="0.3">
      <c r="A15" s="127" t="s">
        <v>227</v>
      </c>
      <c r="B15" s="66" t="s">
        <v>2</v>
      </c>
      <c r="C15" s="66">
        <v>1E-3</v>
      </c>
      <c r="D15" s="68" t="s">
        <v>228</v>
      </c>
      <c r="E15" s="66"/>
      <c r="F15" s="66"/>
      <c r="G15" s="66"/>
      <c r="I15" s="105" t="s">
        <v>227</v>
      </c>
      <c r="J15" s="88" t="s">
        <v>2</v>
      </c>
      <c r="K15" s="183">
        <v>1E-3</v>
      </c>
      <c r="L15" s="90" t="s">
        <v>228</v>
      </c>
      <c r="M15" s="88"/>
      <c r="N15" s="88"/>
      <c r="O15" s="88"/>
    </row>
    <row r="16" spans="1:15" ht="16.5" x14ac:dyDescent="0.3">
      <c r="A16" s="127" t="s">
        <v>229</v>
      </c>
      <c r="B16" s="66" t="s">
        <v>2</v>
      </c>
      <c r="C16" s="66">
        <v>5</v>
      </c>
      <c r="D16" s="68" t="s">
        <v>230</v>
      </c>
      <c r="E16" s="66"/>
      <c r="F16" s="66"/>
      <c r="G16" s="66"/>
      <c r="I16" s="105" t="s">
        <v>229</v>
      </c>
      <c r="J16" s="88" t="s">
        <v>2</v>
      </c>
      <c r="K16" s="183">
        <v>5</v>
      </c>
      <c r="L16" s="90" t="s">
        <v>230</v>
      </c>
      <c r="M16" s="88"/>
      <c r="N16" s="88"/>
      <c r="O16" s="88"/>
    </row>
    <row r="17" spans="1:15" x14ac:dyDescent="0.25">
      <c r="A17" s="67" t="s">
        <v>231</v>
      </c>
      <c r="B17" s="67"/>
      <c r="C17" s="66"/>
      <c r="D17" s="68"/>
      <c r="E17" s="66"/>
      <c r="F17" s="66"/>
      <c r="G17" s="74"/>
      <c r="I17" s="89" t="s">
        <v>231</v>
      </c>
      <c r="J17" s="89"/>
      <c r="K17" s="183"/>
      <c r="L17" s="90"/>
      <c r="M17" s="88"/>
      <c r="N17" s="88"/>
      <c r="O17" s="95"/>
    </row>
    <row r="18" spans="1:15" ht="16.5" x14ac:dyDescent="0.3">
      <c r="A18" s="127" t="s">
        <v>232</v>
      </c>
      <c r="B18" s="66" t="s">
        <v>2</v>
      </c>
      <c r="C18" s="66">
        <v>100</v>
      </c>
      <c r="D18" s="68" t="s">
        <v>149</v>
      </c>
      <c r="E18" s="66"/>
      <c r="F18" s="66"/>
      <c r="G18" s="74"/>
      <c r="I18" s="105" t="s">
        <v>232</v>
      </c>
      <c r="J18" s="88" t="s">
        <v>2</v>
      </c>
      <c r="K18" s="183">
        <v>100</v>
      </c>
      <c r="L18" s="90" t="s">
        <v>149</v>
      </c>
      <c r="M18" s="88"/>
      <c r="N18" s="88"/>
      <c r="O18" s="95"/>
    </row>
    <row r="19" spans="1:15" x14ac:dyDescent="0.25">
      <c r="A19" s="127" t="s">
        <v>233</v>
      </c>
      <c r="B19" s="66" t="s">
        <v>2</v>
      </c>
      <c r="C19" s="66" t="s">
        <v>425</v>
      </c>
      <c r="D19" s="130" t="s">
        <v>235</v>
      </c>
      <c r="E19" s="130"/>
      <c r="F19" s="130"/>
      <c r="G19" s="127"/>
      <c r="I19" s="105" t="s">
        <v>233</v>
      </c>
      <c r="J19" s="88" t="s">
        <v>2</v>
      </c>
      <c r="K19" s="183" t="s">
        <v>425</v>
      </c>
      <c r="L19" s="107" t="s">
        <v>235</v>
      </c>
      <c r="M19" s="107"/>
      <c r="N19" s="107"/>
      <c r="O19" s="105"/>
    </row>
    <row r="20" spans="1:15" ht="16.5" x14ac:dyDescent="0.3">
      <c r="A20" s="127" t="s">
        <v>236</v>
      </c>
      <c r="B20" s="72" t="s">
        <v>2</v>
      </c>
      <c r="C20" s="66">
        <v>0.24</v>
      </c>
      <c r="D20" s="68" t="s">
        <v>218</v>
      </c>
      <c r="E20" s="66"/>
      <c r="F20" s="66"/>
      <c r="G20" s="74"/>
      <c r="I20" s="105" t="s">
        <v>236</v>
      </c>
      <c r="J20" s="94" t="s">
        <v>2</v>
      </c>
      <c r="K20" s="183">
        <v>0.24</v>
      </c>
      <c r="L20" s="90" t="s">
        <v>218</v>
      </c>
      <c r="M20" s="88"/>
      <c r="N20" s="88"/>
      <c r="O20" s="95"/>
    </row>
    <row r="21" spans="1:15" ht="30" x14ac:dyDescent="0.25">
      <c r="A21" s="80" t="s">
        <v>439</v>
      </c>
      <c r="B21" s="72" t="s">
        <v>164</v>
      </c>
      <c r="C21" s="72">
        <v>7.4899999999999994E-2</v>
      </c>
      <c r="D21" s="71" t="s">
        <v>238</v>
      </c>
      <c r="E21" s="66"/>
      <c r="F21" s="66"/>
      <c r="G21" s="74"/>
      <c r="I21" s="100" t="s">
        <v>439</v>
      </c>
      <c r="J21" s="94" t="s">
        <v>164</v>
      </c>
      <c r="K21" s="185">
        <v>7.4899999999999994E-2</v>
      </c>
      <c r="L21" s="93" t="s">
        <v>238</v>
      </c>
      <c r="M21" s="88"/>
      <c r="N21" s="88"/>
      <c r="O21" s="95"/>
    </row>
    <row r="22" spans="1:15" ht="16.5" x14ac:dyDescent="0.3">
      <c r="A22" s="127" t="s">
        <v>237</v>
      </c>
      <c r="B22" s="66" t="s">
        <v>2</v>
      </c>
      <c r="C22" s="66">
        <v>0.94</v>
      </c>
      <c r="D22" s="68" t="s">
        <v>238</v>
      </c>
      <c r="E22" s="66"/>
      <c r="F22" s="66"/>
      <c r="G22" s="66"/>
      <c r="I22" s="105" t="s">
        <v>237</v>
      </c>
      <c r="J22" s="88" t="s">
        <v>2</v>
      </c>
      <c r="K22" s="183">
        <v>0.94</v>
      </c>
      <c r="L22" s="90" t="s">
        <v>410</v>
      </c>
      <c r="M22" s="88"/>
      <c r="N22" s="88"/>
      <c r="O22" s="88"/>
    </row>
    <row r="23" spans="1:15" x14ac:dyDescent="0.25">
      <c r="A23" s="67" t="s">
        <v>133</v>
      </c>
      <c r="B23" s="69"/>
      <c r="C23" s="66"/>
      <c r="D23" s="68"/>
      <c r="E23" s="66"/>
      <c r="F23" s="66"/>
      <c r="G23" s="66"/>
      <c r="I23" s="89" t="s">
        <v>133</v>
      </c>
      <c r="J23" s="91"/>
      <c r="K23" s="183"/>
      <c r="L23" s="90"/>
      <c r="M23" s="88"/>
      <c r="N23" s="88"/>
      <c r="O23" s="88"/>
    </row>
    <row r="24" spans="1:15" x14ac:dyDescent="0.25">
      <c r="A24" s="127" t="s">
        <v>134</v>
      </c>
      <c r="B24" s="66" t="s">
        <v>2</v>
      </c>
      <c r="C24" s="66">
        <v>2</v>
      </c>
      <c r="D24" s="68" t="s">
        <v>239</v>
      </c>
      <c r="E24" s="66"/>
      <c r="F24" s="66"/>
      <c r="G24" s="66"/>
      <c r="I24" s="105" t="s">
        <v>134</v>
      </c>
      <c r="J24" s="88" t="s">
        <v>2</v>
      </c>
      <c r="K24" s="183">
        <v>2</v>
      </c>
      <c r="L24" s="90" t="s">
        <v>239</v>
      </c>
      <c r="M24" s="88"/>
      <c r="N24" s="88"/>
      <c r="O24" s="88"/>
    </row>
    <row r="25" spans="1:15" ht="16.5" x14ac:dyDescent="0.3">
      <c r="A25" s="127" t="s">
        <v>240</v>
      </c>
      <c r="B25" s="66" t="s">
        <v>2</v>
      </c>
      <c r="C25" s="66">
        <v>1</v>
      </c>
      <c r="D25" s="68" t="s">
        <v>241</v>
      </c>
      <c r="E25" s="66"/>
      <c r="F25" s="66"/>
      <c r="G25" s="66"/>
      <c r="I25" s="105" t="s">
        <v>240</v>
      </c>
      <c r="J25" s="88" t="s">
        <v>2</v>
      </c>
      <c r="K25" s="183">
        <v>1</v>
      </c>
      <c r="L25" s="90" t="s">
        <v>241</v>
      </c>
      <c r="M25" s="88"/>
      <c r="N25" s="88"/>
      <c r="O25" s="88"/>
    </row>
    <row r="26" spans="1:15" x14ac:dyDescent="0.25">
      <c r="A26" s="127"/>
      <c r="B26" s="66"/>
      <c r="C26" s="66">
        <v>0.625</v>
      </c>
      <c r="D26" s="68" t="s">
        <v>242</v>
      </c>
      <c r="E26" s="66"/>
      <c r="F26" s="66"/>
      <c r="G26" s="66"/>
      <c r="I26" s="105"/>
      <c r="J26" s="88"/>
      <c r="K26" s="183">
        <v>0.625</v>
      </c>
      <c r="L26" s="90" t="s">
        <v>242</v>
      </c>
      <c r="M26" s="88"/>
      <c r="N26" s="88"/>
      <c r="O26" s="88"/>
    </row>
    <row r="27" spans="1:15" x14ac:dyDescent="0.25">
      <c r="A27" s="127" t="s">
        <v>148</v>
      </c>
      <c r="B27" s="66" t="s">
        <v>2</v>
      </c>
      <c r="C27" s="66">
        <v>2.5</v>
      </c>
      <c r="D27" s="68" t="s">
        <v>243</v>
      </c>
      <c r="E27" s="66"/>
      <c r="F27" s="66"/>
      <c r="G27" s="74"/>
      <c r="I27" s="105" t="s">
        <v>148</v>
      </c>
      <c r="J27" s="88" t="s">
        <v>2</v>
      </c>
      <c r="K27" s="183">
        <v>2.5</v>
      </c>
      <c r="L27" s="90" t="s">
        <v>243</v>
      </c>
      <c r="M27" s="88"/>
      <c r="N27" s="88"/>
      <c r="O27" s="95"/>
    </row>
    <row r="28" spans="1:15" ht="16.5" x14ac:dyDescent="0.3">
      <c r="A28" s="127" t="s">
        <v>244</v>
      </c>
      <c r="B28" s="66" t="s">
        <v>2</v>
      </c>
      <c r="C28" s="66">
        <v>3</v>
      </c>
      <c r="D28" s="68" t="s">
        <v>245</v>
      </c>
      <c r="E28" s="66"/>
      <c r="F28" s="66"/>
      <c r="G28" s="66"/>
      <c r="I28" s="105" t="s">
        <v>244</v>
      </c>
      <c r="J28" s="88" t="s">
        <v>2</v>
      </c>
      <c r="K28" s="183">
        <v>3</v>
      </c>
      <c r="L28" s="90" t="s">
        <v>245</v>
      </c>
      <c r="M28" s="88"/>
      <c r="N28" s="88"/>
      <c r="O28" s="88"/>
    </row>
    <row r="29" spans="1:15" x14ac:dyDescent="0.25">
      <c r="A29" s="127" t="s">
        <v>77</v>
      </c>
      <c r="B29" s="66" t="s">
        <v>2</v>
      </c>
      <c r="C29" s="66">
        <v>4</v>
      </c>
      <c r="D29" s="68" t="s">
        <v>246</v>
      </c>
      <c r="E29" s="66"/>
      <c r="F29" s="66"/>
      <c r="G29" s="66"/>
      <c r="I29" s="105" t="s">
        <v>77</v>
      </c>
      <c r="J29" s="88" t="s">
        <v>2</v>
      </c>
      <c r="K29" s="183">
        <v>4</v>
      </c>
      <c r="L29" s="90" t="s">
        <v>246</v>
      </c>
      <c r="M29" s="88"/>
      <c r="N29" s="88"/>
      <c r="O29" s="88"/>
    </row>
    <row r="30" spans="1:15" x14ac:dyDescent="0.25">
      <c r="A30" s="127" t="s">
        <v>10</v>
      </c>
      <c r="B30" s="66" t="s">
        <v>2</v>
      </c>
      <c r="C30" s="66">
        <v>30</v>
      </c>
      <c r="D30" s="68" t="s">
        <v>247</v>
      </c>
      <c r="E30" s="66"/>
      <c r="F30" s="66"/>
      <c r="G30" s="66"/>
      <c r="I30" s="105" t="s">
        <v>10</v>
      </c>
      <c r="J30" s="88" t="s">
        <v>2</v>
      </c>
      <c r="K30" s="183">
        <v>30</v>
      </c>
      <c r="L30" s="90" t="s">
        <v>247</v>
      </c>
      <c r="M30" s="88"/>
      <c r="N30" s="88"/>
      <c r="O30" s="88"/>
    </row>
    <row r="31" spans="1:15" x14ac:dyDescent="0.25">
      <c r="A31" s="128" t="s">
        <v>248</v>
      </c>
      <c r="B31" s="128"/>
      <c r="C31" s="128"/>
      <c r="D31" s="68"/>
      <c r="E31" s="66"/>
      <c r="F31" s="66"/>
      <c r="G31" s="66"/>
      <c r="I31" s="106" t="s">
        <v>248</v>
      </c>
      <c r="J31" s="106"/>
      <c r="K31" s="106"/>
      <c r="L31" s="90"/>
      <c r="M31" s="88"/>
      <c r="N31" s="88"/>
      <c r="O31" s="88"/>
    </row>
    <row r="32" spans="1:15" x14ac:dyDescent="0.25">
      <c r="A32" s="127" t="s">
        <v>21</v>
      </c>
      <c r="B32" s="66" t="s">
        <v>2</v>
      </c>
      <c r="C32" s="66">
        <v>107.2</v>
      </c>
      <c r="D32" s="68"/>
      <c r="E32" s="66"/>
      <c r="F32" s="66"/>
      <c r="G32" s="66" t="s">
        <v>249</v>
      </c>
      <c r="I32" s="105" t="s">
        <v>21</v>
      </c>
      <c r="J32" s="88" t="s">
        <v>2</v>
      </c>
      <c r="K32" s="183">
        <v>107.2</v>
      </c>
      <c r="L32" s="90"/>
      <c r="M32" s="88"/>
      <c r="N32" s="88"/>
      <c r="O32" s="88" t="s">
        <v>249</v>
      </c>
    </row>
    <row r="33" spans="1:15" x14ac:dyDescent="0.25">
      <c r="A33" s="127" t="s">
        <v>20</v>
      </c>
      <c r="B33" s="66" t="s">
        <v>2</v>
      </c>
      <c r="C33" s="66">
        <v>5.58</v>
      </c>
      <c r="D33" s="68" t="s">
        <v>250</v>
      </c>
      <c r="E33" s="66"/>
      <c r="F33" s="66"/>
      <c r="G33" s="66" t="s">
        <v>249</v>
      </c>
      <c r="I33" s="105" t="s">
        <v>20</v>
      </c>
      <c r="J33" s="88" t="s">
        <v>2</v>
      </c>
      <c r="K33" s="183">
        <v>5.58</v>
      </c>
      <c r="L33" s="90" t="s">
        <v>250</v>
      </c>
      <c r="M33" s="88"/>
      <c r="N33" s="88"/>
      <c r="O33" s="88" t="s">
        <v>249</v>
      </c>
    </row>
    <row r="34" spans="1:15" ht="18.75" x14ac:dyDescent="0.3">
      <c r="A34" s="127" t="s">
        <v>251</v>
      </c>
      <c r="B34" s="66" t="s">
        <v>2</v>
      </c>
      <c r="C34" s="66">
        <v>0.59450000000000003</v>
      </c>
      <c r="D34" s="68" t="s">
        <v>252</v>
      </c>
      <c r="E34" s="66"/>
      <c r="F34" s="66"/>
      <c r="G34" s="66" t="s">
        <v>253</v>
      </c>
      <c r="I34" s="105" t="s">
        <v>251</v>
      </c>
      <c r="J34" s="88" t="s">
        <v>2</v>
      </c>
      <c r="K34" s="183">
        <v>0.59450000000000003</v>
      </c>
      <c r="L34" s="90" t="s">
        <v>252</v>
      </c>
      <c r="M34" s="88"/>
      <c r="N34" s="88"/>
      <c r="O34" s="88" t="s">
        <v>253</v>
      </c>
    </row>
    <row r="35" spans="1:15" ht="16.5" x14ac:dyDescent="0.3">
      <c r="A35" s="127" t="s">
        <v>254</v>
      </c>
      <c r="B35" s="66" t="s">
        <v>2</v>
      </c>
      <c r="C35" s="66">
        <v>0.87</v>
      </c>
      <c r="D35" s="68" t="s">
        <v>255</v>
      </c>
      <c r="E35" s="66"/>
      <c r="F35" s="66"/>
      <c r="G35" s="66" t="s">
        <v>253</v>
      </c>
      <c r="I35" s="105" t="s">
        <v>254</v>
      </c>
      <c r="J35" s="88" t="s">
        <v>2</v>
      </c>
      <c r="K35" s="183">
        <v>0.87</v>
      </c>
      <c r="L35" s="90" t="s">
        <v>255</v>
      </c>
      <c r="M35" s="88"/>
      <c r="N35" s="88"/>
      <c r="O35" s="88" t="s">
        <v>253</v>
      </c>
    </row>
    <row r="36" spans="1:15" x14ac:dyDescent="0.25">
      <c r="A36" s="127" t="s">
        <v>90</v>
      </c>
      <c r="B36" s="66" t="s">
        <v>2</v>
      </c>
      <c r="C36" s="66">
        <v>0.96</v>
      </c>
      <c r="D36" s="68"/>
      <c r="E36" s="66"/>
      <c r="F36" s="66"/>
      <c r="G36" s="66" t="s">
        <v>256</v>
      </c>
      <c r="I36" s="105" t="s">
        <v>90</v>
      </c>
      <c r="J36" s="88" t="s">
        <v>2</v>
      </c>
      <c r="K36" s="183">
        <v>0.96</v>
      </c>
      <c r="L36" s="90"/>
      <c r="M36" s="88"/>
      <c r="N36" s="88"/>
      <c r="O36" s="88" t="s">
        <v>256</v>
      </c>
    </row>
    <row r="37" spans="1:15" ht="18.75" x14ac:dyDescent="0.3">
      <c r="A37" s="127" t="s">
        <v>257</v>
      </c>
      <c r="B37" s="66" t="s">
        <v>2</v>
      </c>
      <c r="C37" s="66">
        <v>0.12</v>
      </c>
      <c r="D37" s="68"/>
      <c r="E37" s="66"/>
      <c r="F37" s="66"/>
      <c r="G37" s="66" t="s">
        <v>258</v>
      </c>
      <c r="I37" s="105" t="s">
        <v>257</v>
      </c>
      <c r="J37" s="88" t="s">
        <v>2</v>
      </c>
      <c r="K37" s="88">
        <v>0.12</v>
      </c>
      <c r="L37" s="90"/>
      <c r="M37" s="88"/>
      <c r="N37" s="88"/>
      <c r="O37" s="88" t="s">
        <v>258</v>
      </c>
    </row>
    <row r="38" spans="1:15" x14ac:dyDescent="0.25">
      <c r="A38" s="127" t="s">
        <v>22</v>
      </c>
      <c r="B38" s="66" t="s">
        <v>2</v>
      </c>
      <c r="C38" s="66">
        <v>21.4</v>
      </c>
      <c r="D38" s="68" t="s">
        <v>259</v>
      </c>
      <c r="E38" s="66"/>
      <c r="F38" s="66"/>
      <c r="G38" s="66" t="s">
        <v>249</v>
      </c>
      <c r="I38" s="105" t="s">
        <v>22</v>
      </c>
      <c r="J38" s="88" t="s">
        <v>2</v>
      </c>
      <c r="K38" s="88">
        <v>21.4</v>
      </c>
      <c r="L38" s="90" t="s">
        <v>259</v>
      </c>
      <c r="M38" s="88"/>
      <c r="N38" s="88"/>
      <c r="O38" s="88" t="s">
        <v>249</v>
      </c>
    </row>
    <row r="39" spans="1:15" x14ac:dyDescent="0.25">
      <c r="A39" s="127"/>
      <c r="B39" s="66"/>
      <c r="C39" s="66"/>
      <c r="D39" s="68"/>
      <c r="E39" s="66"/>
      <c r="F39" s="66"/>
      <c r="G39" s="66"/>
      <c r="I39" s="105"/>
      <c r="J39" s="88"/>
      <c r="K39" s="88"/>
      <c r="L39" s="90"/>
      <c r="M39" s="88"/>
      <c r="N39" s="88"/>
      <c r="O39" s="88"/>
    </row>
    <row r="40" spans="1:15" x14ac:dyDescent="0.25">
      <c r="A40" s="128" t="s">
        <v>427</v>
      </c>
      <c r="B40" s="128"/>
      <c r="C40" s="128"/>
      <c r="D40" s="68"/>
      <c r="E40" s="66"/>
      <c r="F40" s="66"/>
      <c r="G40" s="66"/>
      <c r="I40" s="106" t="s">
        <v>427</v>
      </c>
      <c r="J40" s="106"/>
      <c r="K40" s="106"/>
      <c r="L40" s="90"/>
      <c r="M40" s="88"/>
      <c r="N40" s="88"/>
      <c r="O40" s="88"/>
    </row>
    <row r="41" spans="1:15" ht="18.75" x14ac:dyDescent="0.3">
      <c r="A41" s="127" t="s">
        <v>331</v>
      </c>
      <c r="B41" s="66" t="s">
        <v>2</v>
      </c>
      <c r="C41" s="66">
        <v>4.2</v>
      </c>
      <c r="D41" s="68" t="s">
        <v>443</v>
      </c>
      <c r="E41" s="66"/>
      <c r="F41" s="66"/>
      <c r="G41" s="66"/>
      <c r="I41" s="105" t="s">
        <v>331</v>
      </c>
      <c r="J41" s="88" t="s">
        <v>2</v>
      </c>
      <c r="K41" s="183">
        <v>4.2</v>
      </c>
      <c r="L41" s="90" t="s">
        <v>443</v>
      </c>
      <c r="M41" s="88"/>
      <c r="N41" s="88"/>
      <c r="O41" s="88"/>
    </row>
    <row r="42" spans="1:15" ht="16.5" x14ac:dyDescent="0.3">
      <c r="A42" s="127" t="s">
        <v>261</v>
      </c>
      <c r="B42" s="66" t="s">
        <v>2</v>
      </c>
      <c r="C42" s="66">
        <f>'Example 10-2 Part 1'!F90</f>
        <v>52</v>
      </c>
      <c r="D42" s="68" t="s">
        <v>149</v>
      </c>
      <c r="E42" s="66"/>
      <c r="F42" s="66"/>
      <c r="G42" s="66"/>
      <c r="I42" s="105" t="s">
        <v>261</v>
      </c>
      <c r="J42" s="88" t="s">
        <v>2</v>
      </c>
      <c r="K42" s="88">
        <f>'Example 10-2 Part 1'!N90</f>
        <v>52</v>
      </c>
      <c r="L42" s="90" t="s">
        <v>149</v>
      </c>
      <c r="M42" s="88"/>
      <c r="N42" s="88"/>
      <c r="O42" s="88"/>
    </row>
    <row r="43" spans="1:15" ht="16.5" x14ac:dyDescent="0.3">
      <c r="A43" s="127" t="s">
        <v>264</v>
      </c>
      <c r="B43" s="66" t="s">
        <v>2</v>
      </c>
      <c r="C43" s="66">
        <f>C18+C42</f>
        <v>152</v>
      </c>
      <c r="D43" s="68" t="s">
        <v>149</v>
      </c>
      <c r="E43" s="66"/>
      <c r="F43" s="66"/>
      <c r="G43" s="66"/>
      <c r="I43" s="105" t="s">
        <v>264</v>
      </c>
      <c r="J43" s="88" t="s">
        <v>2</v>
      </c>
      <c r="K43" s="88">
        <f>K18+K42</f>
        <v>152</v>
      </c>
      <c r="L43" s="90" t="s">
        <v>149</v>
      </c>
      <c r="M43" s="88"/>
      <c r="N43" s="88"/>
      <c r="O43" s="88"/>
    </row>
    <row r="44" spans="1:15" x14ac:dyDescent="0.25">
      <c r="A44" s="127" t="s">
        <v>24</v>
      </c>
      <c r="B44" s="66" t="s">
        <v>2</v>
      </c>
      <c r="C44" s="83">
        <f>'Example 10-2 Part 1'!F102</f>
        <v>71.328321887723078</v>
      </c>
      <c r="D44" s="68" t="s">
        <v>149</v>
      </c>
      <c r="E44" s="66"/>
      <c r="F44" s="66"/>
      <c r="G44" s="66"/>
      <c r="I44" s="105" t="s">
        <v>24</v>
      </c>
      <c r="J44" s="88" t="s">
        <v>2</v>
      </c>
      <c r="K44" s="101">
        <f>'Example 10-2 Part 1'!N102</f>
        <v>71.328321887723078</v>
      </c>
      <c r="L44" s="90" t="s">
        <v>149</v>
      </c>
      <c r="M44" s="88"/>
      <c r="N44" s="88"/>
      <c r="O44" s="88"/>
    </row>
    <row r="45" spans="1:15" ht="18.75" x14ac:dyDescent="0.3">
      <c r="A45" s="127" t="s">
        <v>272</v>
      </c>
      <c r="B45" s="66" t="s">
        <v>2</v>
      </c>
      <c r="C45" s="149">
        <f>'Example 10-2 Part 1'!F110</f>
        <v>50070.273306728108</v>
      </c>
      <c r="D45" s="68" t="s">
        <v>332</v>
      </c>
      <c r="E45" s="66"/>
      <c r="F45" s="66"/>
      <c r="G45" s="66"/>
      <c r="I45" s="105" t="s">
        <v>272</v>
      </c>
      <c r="J45" s="88" t="s">
        <v>2</v>
      </c>
      <c r="K45" s="166">
        <f>'Example 10-2 Part 1'!N110</f>
        <v>50070.273306728108</v>
      </c>
      <c r="L45" s="90" t="s">
        <v>332</v>
      </c>
      <c r="M45" s="88"/>
      <c r="N45" s="88"/>
      <c r="O45" s="88"/>
    </row>
    <row r="46" spans="1:15" ht="18.75" x14ac:dyDescent="0.3">
      <c r="A46" s="127" t="s">
        <v>275</v>
      </c>
      <c r="B46" s="66" t="s">
        <v>2</v>
      </c>
      <c r="C46" s="66">
        <f>'Example 10-2 Part 1'!F113</f>
        <v>465</v>
      </c>
      <c r="D46" s="68" t="s">
        <v>332</v>
      </c>
      <c r="E46" s="66"/>
      <c r="F46" s="66"/>
      <c r="G46" s="66"/>
      <c r="I46" s="105" t="s">
        <v>275</v>
      </c>
      <c r="J46" s="88" t="s">
        <v>2</v>
      </c>
      <c r="K46" s="88">
        <f>'Example 10-2 Part 1'!N113</f>
        <v>465</v>
      </c>
      <c r="L46" s="90" t="s">
        <v>332</v>
      </c>
      <c r="M46" s="88"/>
      <c r="N46" s="88"/>
      <c r="O46" s="88"/>
    </row>
    <row r="47" spans="1:15" x14ac:dyDescent="0.25">
      <c r="A47" s="127" t="s">
        <v>278</v>
      </c>
      <c r="B47" s="66" t="s">
        <v>2</v>
      </c>
      <c r="C47" s="83">
        <f>'Example 10-2 Part 1'!F116</f>
        <v>15.5</v>
      </c>
      <c r="D47" s="68" t="s">
        <v>132</v>
      </c>
      <c r="E47" s="66"/>
      <c r="F47" s="66"/>
      <c r="G47" s="66"/>
      <c r="I47" s="105" t="s">
        <v>278</v>
      </c>
      <c r="J47" s="88" t="s">
        <v>2</v>
      </c>
      <c r="K47" s="101">
        <f>'Example 10-2 Part 1'!N116</f>
        <v>15.5</v>
      </c>
      <c r="L47" s="90" t="s">
        <v>132</v>
      </c>
      <c r="M47" s="88"/>
      <c r="N47" s="88"/>
      <c r="O47" s="88"/>
    </row>
    <row r="48" spans="1:15" ht="16.5" x14ac:dyDescent="0.3">
      <c r="A48" s="127" t="s">
        <v>281</v>
      </c>
      <c r="B48" s="66" t="s">
        <v>2</v>
      </c>
      <c r="C48" s="149">
        <f>'Example 10-2 Part 1'!F119</f>
        <v>299.105575309009</v>
      </c>
      <c r="D48" s="68"/>
      <c r="E48" s="66"/>
      <c r="F48" s="66"/>
      <c r="G48" s="66"/>
      <c r="I48" s="105" t="s">
        <v>281</v>
      </c>
      <c r="J48" s="88" t="s">
        <v>2</v>
      </c>
      <c r="K48" s="166">
        <f>'Example 10-2 Part 1'!N119</f>
        <v>299.105575309009</v>
      </c>
      <c r="L48" s="90"/>
      <c r="M48" s="88"/>
      <c r="N48" s="88"/>
      <c r="O48" s="88"/>
    </row>
    <row r="49" spans="1:15" ht="18.75" x14ac:dyDescent="0.3">
      <c r="A49" s="127" t="s">
        <v>284</v>
      </c>
      <c r="B49" s="66" t="s">
        <v>2</v>
      </c>
      <c r="C49" s="149">
        <f>'Example 10-2 Part 1'!F122</f>
        <v>184.23304314778744</v>
      </c>
      <c r="D49" s="68" t="s">
        <v>333</v>
      </c>
      <c r="E49" s="66"/>
      <c r="F49" s="66"/>
      <c r="G49" s="66"/>
      <c r="I49" s="105" t="s">
        <v>284</v>
      </c>
      <c r="J49" s="88" t="s">
        <v>2</v>
      </c>
      <c r="K49" s="166">
        <f>'Example 10-2 Part 1'!N122</f>
        <v>184.23304314778744</v>
      </c>
      <c r="L49" s="90" t="s">
        <v>333</v>
      </c>
      <c r="M49" s="88"/>
      <c r="N49" s="88"/>
      <c r="O49" s="88"/>
    </row>
    <row r="50" spans="1:15" ht="16.5" x14ac:dyDescent="0.3">
      <c r="A50" s="127" t="s">
        <v>287</v>
      </c>
      <c r="B50" s="66" t="s">
        <v>2</v>
      </c>
      <c r="C50" s="149">
        <f>'Example 10-2 Part 1'!F125</f>
        <v>314.27989713446095</v>
      </c>
      <c r="D50" s="68"/>
      <c r="E50" s="66"/>
      <c r="F50" s="66"/>
      <c r="G50" s="66"/>
      <c r="I50" s="105" t="s">
        <v>287</v>
      </c>
      <c r="J50" s="88" t="s">
        <v>2</v>
      </c>
      <c r="K50" s="166">
        <f>'Example 10-2 Part 1'!N125</f>
        <v>314.27989713446095</v>
      </c>
      <c r="L50" s="90"/>
      <c r="M50" s="88"/>
      <c r="N50" s="88"/>
      <c r="O50" s="88"/>
    </row>
    <row r="51" spans="1:15" ht="16.5" x14ac:dyDescent="0.3">
      <c r="A51" s="127" t="s">
        <v>290</v>
      </c>
      <c r="B51" s="66" t="s">
        <v>2</v>
      </c>
      <c r="C51" s="84">
        <f>'Example 10-2 Part 1'!F135</f>
        <v>4.0125000000000002</v>
      </c>
      <c r="D51" s="68" t="s">
        <v>230</v>
      </c>
      <c r="E51" s="66"/>
      <c r="F51" s="66"/>
      <c r="G51" s="66"/>
      <c r="I51" s="105" t="s">
        <v>290</v>
      </c>
      <c r="J51" s="88" t="s">
        <v>2</v>
      </c>
      <c r="K51" s="102">
        <f>'Example 10-2 Part 1'!N135</f>
        <v>4.0125000000000002</v>
      </c>
      <c r="L51" s="90" t="s">
        <v>230</v>
      </c>
      <c r="M51" s="88"/>
      <c r="N51" s="88"/>
      <c r="O51" s="88"/>
    </row>
    <row r="52" spans="1:15" x14ac:dyDescent="0.25">
      <c r="A52" s="127"/>
      <c r="B52" s="66"/>
      <c r="C52" s="66"/>
      <c r="D52" s="68"/>
      <c r="E52" s="66"/>
      <c r="F52" s="66"/>
      <c r="G52" s="66"/>
      <c r="I52" s="105"/>
      <c r="J52" s="88"/>
      <c r="K52" s="88"/>
      <c r="L52" s="90"/>
      <c r="M52" s="88"/>
      <c r="N52" s="88"/>
      <c r="O52" s="88"/>
    </row>
    <row r="53" spans="1:15" x14ac:dyDescent="0.25">
      <c r="A53" s="130" t="s">
        <v>334</v>
      </c>
      <c r="B53" s="130"/>
      <c r="C53" s="130"/>
      <c r="D53" s="68"/>
      <c r="E53" s="66"/>
      <c r="F53" s="66"/>
      <c r="G53" s="66"/>
      <c r="I53" s="107" t="s">
        <v>334</v>
      </c>
      <c r="J53" s="107"/>
      <c r="K53" s="107"/>
      <c r="L53" s="90"/>
      <c r="M53" s="88"/>
      <c r="N53" s="88"/>
      <c r="O53" s="88"/>
    </row>
    <row r="54" spans="1:15" x14ac:dyDescent="0.25">
      <c r="A54" s="127"/>
      <c r="B54" s="66"/>
      <c r="C54" s="66"/>
      <c r="D54" s="68"/>
      <c r="E54" s="66"/>
      <c r="F54" s="66"/>
      <c r="G54" s="66"/>
      <c r="I54" s="105"/>
      <c r="J54" s="88"/>
      <c r="K54" s="88"/>
      <c r="L54" s="90"/>
      <c r="M54" s="88"/>
      <c r="N54" s="88"/>
      <c r="O54" s="88"/>
    </row>
    <row r="55" spans="1:15" ht="18.75" x14ac:dyDescent="0.3">
      <c r="A55" s="127" t="s">
        <v>335</v>
      </c>
      <c r="B55" s="66" t="s">
        <v>2</v>
      </c>
      <c r="C55" s="131" t="s">
        <v>336</v>
      </c>
      <c r="D55" s="131"/>
      <c r="E55" s="66"/>
      <c r="F55" s="66"/>
      <c r="G55" s="66" t="s">
        <v>337</v>
      </c>
      <c r="I55" s="105" t="s">
        <v>335</v>
      </c>
      <c r="J55" s="88" t="s">
        <v>2</v>
      </c>
      <c r="K55" s="108" t="s">
        <v>336</v>
      </c>
      <c r="L55" s="108"/>
      <c r="M55" s="88"/>
      <c r="N55" s="88"/>
      <c r="O55" s="88" t="s">
        <v>337</v>
      </c>
    </row>
    <row r="56" spans="1:15" x14ac:dyDescent="0.25">
      <c r="A56" s="127"/>
      <c r="B56" s="66"/>
      <c r="C56" s="68" t="s">
        <v>414</v>
      </c>
      <c r="D56" s="68"/>
      <c r="E56" s="66"/>
      <c r="F56" s="66"/>
      <c r="G56" s="66"/>
      <c r="I56" s="105"/>
      <c r="J56" s="88"/>
      <c r="K56" s="90" t="s">
        <v>414</v>
      </c>
      <c r="L56" s="90"/>
      <c r="M56" s="88"/>
      <c r="N56" s="88"/>
      <c r="O56" s="88"/>
    </row>
    <row r="57" spans="1:15" x14ac:dyDescent="0.25">
      <c r="A57" s="68" t="s">
        <v>338</v>
      </c>
      <c r="B57" s="66"/>
      <c r="C57" s="66"/>
      <c r="D57" s="68"/>
      <c r="E57" s="66"/>
      <c r="F57" s="66"/>
      <c r="G57" s="66"/>
      <c r="I57" s="90" t="s">
        <v>338</v>
      </c>
      <c r="J57" s="88"/>
      <c r="K57" s="88"/>
      <c r="L57" s="90"/>
      <c r="M57" s="88"/>
      <c r="N57" s="88"/>
      <c r="O57" s="88"/>
    </row>
    <row r="58" spans="1:15" x14ac:dyDescent="0.25">
      <c r="A58" s="127"/>
      <c r="B58" s="66"/>
      <c r="C58" s="132"/>
      <c r="D58" s="68"/>
      <c r="E58" s="66"/>
      <c r="F58" s="66"/>
      <c r="G58" s="66"/>
      <c r="I58" s="105"/>
      <c r="J58" s="88"/>
      <c r="K58" s="109"/>
      <c r="L58" s="90"/>
      <c r="M58" s="88"/>
      <c r="N58" s="88"/>
      <c r="O58" s="88"/>
    </row>
    <row r="59" spans="1:15" ht="16.5" x14ac:dyDescent="0.3">
      <c r="A59" s="127" t="s">
        <v>339</v>
      </c>
      <c r="B59" s="66" t="s">
        <v>2</v>
      </c>
      <c r="C59" s="131" t="s">
        <v>340</v>
      </c>
      <c r="D59" s="131"/>
      <c r="E59" s="66"/>
      <c r="F59" s="66"/>
      <c r="G59" s="66"/>
      <c r="I59" s="105" t="s">
        <v>339</v>
      </c>
      <c r="J59" s="88" t="s">
        <v>2</v>
      </c>
      <c r="K59" s="108" t="s">
        <v>340</v>
      </c>
      <c r="L59" s="108"/>
      <c r="M59" s="88"/>
      <c r="N59" s="88"/>
      <c r="O59" s="88"/>
    </row>
    <row r="60" spans="1:15" x14ac:dyDescent="0.25">
      <c r="A60" s="127"/>
      <c r="B60" s="66"/>
      <c r="C60" s="132"/>
      <c r="D60" s="68"/>
      <c r="E60" s="66"/>
      <c r="F60" s="66"/>
      <c r="G60" s="66"/>
      <c r="I60" s="105"/>
      <c r="J60" s="88"/>
      <c r="K60" s="109"/>
      <c r="L60" s="90"/>
      <c r="M60" s="88"/>
      <c r="N60" s="88"/>
      <c r="O60" s="88"/>
    </row>
    <row r="61" spans="1:15" x14ac:dyDescent="0.25">
      <c r="A61" s="130" t="s">
        <v>341</v>
      </c>
      <c r="B61" s="130"/>
      <c r="C61" s="130"/>
      <c r="D61" s="68"/>
      <c r="E61" s="66"/>
      <c r="F61" s="66"/>
      <c r="G61" s="66"/>
      <c r="I61" s="107" t="s">
        <v>341</v>
      </c>
      <c r="J61" s="107"/>
      <c r="K61" s="107"/>
      <c r="L61" s="90"/>
      <c r="M61" s="88"/>
      <c r="N61" s="88"/>
      <c r="O61" s="88"/>
    </row>
    <row r="62" spans="1:15" x14ac:dyDescent="0.25">
      <c r="A62" s="127"/>
      <c r="B62" s="66"/>
      <c r="C62" s="132"/>
      <c r="D62" s="68"/>
      <c r="E62" s="66"/>
      <c r="F62" s="66"/>
      <c r="G62" s="66"/>
      <c r="I62" s="105"/>
      <c r="J62" s="88"/>
      <c r="K62" s="109"/>
      <c r="L62" s="90"/>
      <c r="M62" s="88"/>
      <c r="N62" s="88"/>
      <c r="O62" s="88"/>
    </row>
    <row r="63" spans="1:15" ht="16.5" x14ac:dyDescent="0.3">
      <c r="A63" s="127" t="s">
        <v>342</v>
      </c>
      <c r="B63" s="66" t="s">
        <v>2</v>
      </c>
      <c r="C63" s="131" t="s">
        <v>343</v>
      </c>
      <c r="D63" s="131"/>
      <c r="E63" s="66"/>
      <c r="F63" s="66"/>
      <c r="G63" s="66"/>
      <c r="I63" s="105" t="s">
        <v>342</v>
      </c>
      <c r="J63" s="88" t="s">
        <v>2</v>
      </c>
      <c r="K63" s="108" t="s">
        <v>343</v>
      </c>
      <c r="L63" s="108"/>
      <c r="M63" s="88"/>
      <c r="N63" s="88"/>
      <c r="O63" s="88"/>
    </row>
    <row r="64" spans="1:15" x14ac:dyDescent="0.25">
      <c r="A64" s="127"/>
      <c r="B64" s="66"/>
      <c r="C64" s="132"/>
      <c r="D64" s="68"/>
      <c r="E64" s="66"/>
      <c r="F64" s="66"/>
      <c r="G64" s="66"/>
      <c r="I64" s="105"/>
      <c r="J64" s="88"/>
      <c r="K64" s="109"/>
      <c r="L64" s="90"/>
      <c r="M64" s="88"/>
      <c r="N64" s="88"/>
      <c r="O64" s="88"/>
    </row>
    <row r="65" spans="1:15" ht="16.5" x14ac:dyDescent="0.3">
      <c r="A65" s="68" t="s">
        <v>344</v>
      </c>
      <c r="B65" s="66"/>
      <c r="C65" s="132"/>
      <c r="D65" s="68"/>
      <c r="E65" s="66"/>
      <c r="F65" s="66"/>
      <c r="G65" s="66"/>
      <c r="I65" s="90" t="s">
        <v>344</v>
      </c>
      <c r="J65" s="88"/>
      <c r="K65" s="109"/>
      <c r="L65" s="90"/>
      <c r="M65" s="88"/>
      <c r="N65" s="88"/>
      <c r="O65" s="88"/>
    </row>
    <row r="66" spans="1:15" x14ac:dyDescent="0.25">
      <c r="A66" s="127"/>
      <c r="B66" s="66"/>
      <c r="C66" s="132"/>
      <c r="D66" s="68"/>
      <c r="E66" s="66"/>
      <c r="F66" s="66"/>
      <c r="G66" s="66"/>
      <c r="I66" s="105"/>
      <c r="J66" s="88"/>
      <c r="K66" s="109"/>
      <c r="L66" s="90"/>
      <c r="M66" s="88"/>
      <c r="N66" s="88"/>
      <c r="O66" s="88"/>
    </row>
    <row r="67" spans="1:15" ht="16.5" x14ac:dyDescent="0.3">
      <c r="A67" s="127" t="s">
        <v>345</v>
      </c>
      <c r="B67" s="66" t="s">
        <v>2</v>
      </c>
      <c r="C67" s="131" t="s">
        <v>346</v>
      </c>
      <c r="D67" s="131"/>
      <c r="E67" s="66"/>
      <c r="F67" s="66"/>
      <c r="G67" s="66"/>
      <c r="I67" s="105" t="s">
        <v>345</v>
      </c>
      <c r="J67" s="88" t="s">
        <v>2</v>
      </c>
      <c r="K67" s="108" t="s">
        <v>346</v>
      </c>
      <c r="L67" s="108"/>
      <c r="M67" s="88"/>
      <c r="N67" s="88"/>
      <c r="O67" s="88"/>
    </row>
    <row r="68" spans="1:15" x14ac:dyDescent="0.25">
      <c r="A68" s="127"/>
      <c r="B68" s="66"/>
      <c r="C68" s="132"/>
      <c r="D68" s="68"/>
      <c r="E68" s="66"/>
      <c r="F68" s="66"/>
      <c r="G68" s="66"/>
      <c r="I68" s="105"/>
      <c r="J68" s="88"/>
      <c r="K68" s="109"/>
      <c r="L68" s="90"/>
      <c r="M68" s="88"/>
      <c r="N68" s="88"/>
      <c r="O68" s="88"/>
    </row>
    <row r="69" spans="1:15" x14ac:dyDescent="0.25">
      <c r="A69" s="130" t="s">
        <v>347</v>
      </c>
      <c r="B69" s="130"/>
      <c r="C69" s="130"/>
      <c r="D69" s="68"/>
      <c r="E69" s="66"/>
      <c r="F69" s="66"/>
      <c r="G69" s="66"/>
      <c r="I69" s="107" t="s">
        <v>347</v>
      </c>
      <c r="J69" s="107"/>
      <c r="K69" s="107"/>
      <c r="L69" s="90"/>
      <c r="M69" s="88"/>
      <c r="N69" s="88"/>
      <c r="O69" s="88"/>
    </row>
    <row r="70" spans="1:15" x14ac:dyDescent="0.25">
      <c r="A70" s="127"/>
      <c r="B70" s="66"/>
      <c r="C70" s="132"/>
      <c r="D70" s="68"/>
      <c r="E70" s="66"/>
      <c r="F70" s="66"/>
      <c r="G70" s="66"/>
      <c r="I70" s="105"/>
      <c r="J70" s="88"/>
      <c r="K70" s="109"/>
      <c r="L70" s="90"/>
      <c r="M70" s="88"/>
      <c r="N70" s="88"/>
      <c r="O70" s="88"/>
    </row>
    <row r="71" spans="1:15" ht="16.5" x14ac:dyDescent="0.3">
      <c r="A71" s="127" t="s">
        <v>348</v>
      </c>
      <c r="B71" s="66" t="s">
        <v>2</v>
      </c>
      <c r="C71" s="131" t="s">
        <v>349</v>
      </c>
      <c r="D71" s="131"/>
      <c r="E71" s="66"/>
      <c r="F71" s="66"/>
      <c r="G71" s="66" t="s">
        <v>350</v>
      </c>
      <c r="I71" s="105" t="s">
        <v>348</v>
      </c>
      <c r="J71" s="88" t="s">
        <v>2</v>
      </c>
      <c r="K71" s="108" t="s">
        <v>349</v>
      </c>
      <c r="L71" s="108"/>
      <c r="M71" s="88"/>
      <c r="N71" s="88"/>
      <c r="O71" s="88" t="s">
        <v>350</v>
      </c>
    </row>
    <row r="72" spans="1:15" x14ac:dyDescent="0.25">
      <c r="A72" s="127"/>
      <c r="B72" s="66"/>
      <c r="C72" s="66"/>
      <c r="D72" s="68"/>
      <c r="E72" s="66"/>
      <c r="F72" s="66"/>
      <c r="G72" s="66"/>
      <c r="I72" s="105"/>
      <c r="J72" s="88"/>
      <c r="K72" s="88"/>
      <c r="L72" s="90"/>
      <c r="M72" s="88"/>
      <c r="N72" s="88"/>
      <c r="O72" s="88"/>
    </row>
    <row r="73" spans="1:15" x14ac:dyDescent="0.25">
      <c r="A73" s="130" t="s">
        <v>351</v>
      </c>
      <c r="B73" s="130"/>
      <c r="C73" s="130"/>
      <c r="D73" s="68"/>
      <c r="E73" s="66"/>
      <c r="F73" s="66"/>
      <c r="G73" s="66"/>
      <c r="I73" s="107" t="s">
        <v>351</v>
      </c>
      <c r="J73" s="107"/>
      <c r="K73" s="107"/>
      <c r="L73" s="90"/>
      <c r="M73" s="88"/>
      <c r="N73" s="88"/>
      <c r="O73" s="88"/>
    </row>
    <row r="74" spans="1:15" x14ac:dyDescent="0.25">
      <c r="A74" s="127"/>
      <c r="B74" s="66"/>
      <c r="C74" s="66"/>
      <c r="D74" s="68"/>
      <c r="E74" s="66"/>
      <c r="F74" s="66"/>
      <c r="G74" s="66"/>
      <c r="I74" s="105"/>
      <c r="J74" s="88"/>
      <c r="K74" s="88"/>
      <c r="L74" s="90"/>
      <c r="M74" s="88"/>
      <c r="N74" s="88"/>
      <c r="O74" s="88"/>
    </row>
    <row r="75" spans="1:15" ht="16.5" x14ac:dyDescent="0.3">
      <c r="A75" s="127" t="s">
        <v>27</v>
      </c>
      <c r="B75" s="66" t="s">
        <v>2</v>
      </c>
      <c r="C75" s="131" t="s">
        <v>352</v>
      </c>
      <c r="D75" s="131"/>
      <c r="E75" s="66"/>
      <c r="F75" s="66"/>
      <c r="G75" s="66"/>
      <c r="I75" s="105" t="s">
        <v>27</v>
      </c>
      <c r="J75" s="88" t="s">
        <v>2</v>
      </c>
      <c r="K75" s="108" t="s">
        <v>352</v>
      </c>
      <c r="L75" s="108"/>
      <c r="M75" s="88"/>
      <c r="N75" s="88"/>
      <c r="O75" s="88"/>
    </row>
    <row r="76" spans="1:15" x14ac:dyDescent="0.25">
      <c r="A76" s="127"/>
      <c r="B76" s="66"/>
      <c r="C76" s="66"/>
      <c r="D76" s="68"/>
      <c r="E76" s="66"/>
      <c r="F76" s="66"/>
      <c r="G76" s="66"/>
      <c r="I76" s="105"/>
      <c r="J76" s="88"/>
      <c r="K76" s="88"/>
      <c r="L76" s="90"/>
      <c r="M76" s="88"/>
      <c r="N76" s="88"/>
      <c r="O76" s="88"/>
    </row>
    <row r="77" spans="1:15" x14ac:dyDescent="0.25">
      <c r="A77" s="130" t="s">
        <v>353</v>
      </c>
      <c r="B77" s="130"/>
      <c r="C77" s="66"/>
      <c r="D77" s="68"/>
      <c r="E77" s="66"/>
      <c r="F77" s="66"/>
      <c r="G77" s="66"/>
      <c r="I77" s="107" t="s">
        <v>353</v>
      </c>
      <c r="J77" s="107"/>
      <c r="K77" s="88"/>
      <c r="L77" s="90"/>
      <c r="M77" s="88"/>
      <c r="N77" s="88"/>
      <c r="O77" s="88"/>
    </row>
    <row r="78" spans="1:15" x14ac:dyDescent="0.25">
      <c r="A78" s="127"/>
      <c r="B78" s="66"/>
      <c r="C78" s="66"/>
      <c r="D78" s="68"/>
      <c r="E78" s="66"/>
      <c r="F78" s="66"/>
      <c r="G78" s="66"/>
      <c r="I78" s="105"/>
      <c r="J78" s="88"/>
      <c r="K78" s="88"/>
      <c r="L78" s="90"/>
      <c r="M78" s="88"/>
      <c r="N78" s="88"/>
      <c r="O78" s="88"/>
    </row>
    <row r="79" spans="1:15" ht="18" x14ac:dyDescent="0.25">
      <c r="A79" s="127" t="s">
        <v>6</v>
      </c>
      <c r="B79" s="66" t="s">
        <v>2</v>
      </c>
      <c r="C79" s="131" t="s">
        <v>354</v>
      </c>
      <c r="D79" s="131"/>
      <c r="E79" s="66"/>
      <c r="F79" s="66"/>
      <c r="G79" s="66"/>
      <c r="I79" s="105" t="s">
        <v>6</v>
      </c>
      <c r="J79" s="88" t="s">
        <v>2</v>
      </c>
      <c r="K79" s="108" t="s">
        <v>354</v>
      </c>
      <c r="L79" s="108"/>
      <c r="M79" s="88"/>
      <c r="N79" s="88"/>
      <c r="O79" s="88"/>
    </row>
    <row r="80" spans="1:15" x14ac:dyDescent="0.25">
      <c r="A80" s="127"/>
      <c r="B80" s="66"/>
      <c r="C80" s="66"/>
      <c r="D80" s="68"/>
      <c r="E80" s="66"/>
      <c r="F80" s="66"/>
      <c r="G80" s="66"/>
      <c r="I80" s="105"/>
      <c r="J80" s="88"/>
      <c r="K80" s="88"/>
      <c r="L80" s="90"/>
      <c r="M80" s="88"/>
      <c r="N80" s="88"/>
      <c r="O80" s="88"/>
    </row>
    <row r="81" spans="1:15" x14ac:dyDescent="0.25">
      <c r="A81" s="130" t="s">
        <v>355</v>
      </c>
      <c r="B81" s="130"/>
      <c r="C81" s="130"/>
      <c r="D81" s="68"/>
      <c r="E81" s="66"/>
      <c r="F81" s="66"/>
      <c r="G81" s="66"/>
      <c r="I81" s="107" t="s">
        <v>355</v>
      </c>
      <c r="J81" s="107"/>
      <c r="K81" s="107"/>
      <c r="L81" s="90"/>
      <c r="M81" s="88"/>
      <c r="N81" s="88"/>
      <c r="O81" s="88"/>
    </row>
    <row r="82" spans="1:15" x14ac:dyDescent="0.25">
      <c r="A82" s="127"/>
      <c r="B82" s="66"/>
      <c r="C82" s="66"/>
      <c r="D82" s="68"/>
      <c r="E82" s="66"/>
      <c r="F82" s="66"/>
      <c r="G82" s="66"/>
      <c r="I82" s="105"/>
      <c r="J82" s="88"/>
      <c r="K82" s="88"/>
      <c r="L82" s="90"/>
      <c r="M82" s="88"/>
      <c r="N82" s="88"/>
      <c r="O82" s="88"/>
    </row>
    <row r="83" spans="1:15" ht="16.5" x14ac:dyDescent="0.3">
      <c r="A83" s="127" t="s">
        <v>444</v>
      </c>
      <c r="B83" s="66" t="s">
        <v>2</v>
      </c>
      <c r="C83" s="131" t="s">
        <v>356</v>
      </c>
      <c r="D83" s="131"/>
      <c r="E83" s="66"/>
      <c r="F83" s="66"/>
      <c r="G83" s="66"/>
      <c r="I83" s="105" t="s">
        <v>444</v>
      </c>
      <c r="J83" s="88" t="s">
        <v>2</v>
      </c>
      <c r="K83" s="108" t="s">
        <v>356</v>
      </c>
      <c r="L83" s="108"/>
      <c r="M83" s="88"/>
      <c r="N83" s="88"/>
      <c r="O83" s="88"/>
    </row>
    <row r="84" spans="1:15" x14ac:dyDescent="0.25">
      <c r="A84" s="127"/>
      <c r="B84" s="66"/>
      <c r="C84" s="66"/>
      <c r="D84" s="68"/>
      <c r="E84" s="66"/>
      <c r="F84" s="66"/>
      <c r="G84" s="66"/>
      <c r="I84" s="105"/>
      <c r="J84" s="88"/>
      <c r="K84" s="88"/>
      <c r="L84" s="90"/>
      <c r="M84" s="88"/>
      <c r="N84" s="88"/>
      <c r="O84" s="88"/>
    </row>
    <row r="85" spans="1:15" x14ac:dyDescent="0.25">
      <c r="A85" s="130" t="s">
        <v>357</v>
      </c>
      <c r="B85" s="130"/>
      <c r="C85" s="130"/>
      <c r="D85" s="68"/>
      <c r="E85" s="66"/>
      <c r="F85" s="66"/>
      <c r="G85" s="66"/>
      <c r="I85" s="107" t="s">
        <v>357</v>
      </c>
      <c r="J85" s="107"/>
      <c r="K85" s="107"/>
      <c r="L85" s="90"/>
      <c r="M85" s="88"/>
      <c r="N85" s="88"/>
      <c r="O85" s="88"/>
    </row>
    <row r="86" spans="1:15" x14ac:dyDescent="0.25">
      <c r="A86" s="127"/>
      <c r="B86" s="66"/>
      <c r="C86" s="66"/>
      <c r="D86" s="68"/>
      <c r="E86" s="66"/>
      <c r="F86" s="66"/>
      <c r="G86" s="66"/>
      <c r="I86" s="105"/>
      <c r="J86" s="88"/>
      <c r="K86" s="88"/>
      <c r="L86" s="90"/>
      <c r="M86" s="88"/>
      <c r="N86" s="88"/>
      <c r="O86" s="88"/>
    </row>
    <row r="87" spans="1:15" ht="16.5" x14ac:dyDescent="0.3">
      <c r="A87" s="127" t="s">
        <v>19</v>
      </c>
      <c r="B87" s="66" t="s">
        <v>2</v>
      </c>
      <c r="C87" s="131" t="s">
        <v>358</v>
      </c>
      <c r="D87" s="131"/>
      <c r="E87" s="66"/>
      <c r="F87" s="66"/>
      <c r="G87" s="66"/>
      <c r="I87" s="105" t="s">
        <v>19</v>
      </c>
      <c r="J87" s="88" t="s">
        <v>2</v>
      </c>
      <c r="K87" s="108" t="s">
        <v>358</v>
      </c>
      <c r="L87" s="108"/>
      <c r="M87" s="88"/>
      <c r="N87" s="88"/>
      <c r="O87" s="88"/>
    </row>
    <row r="88" spans="1:15" x14ac:dyDescent="0.25">
      <c r="A88" s="127"/>
      <c r="B88" s="66"/>
      <c r="C88" s="66"/>
      <c r="D88" s="68"/>
      <c r="E88" s="66"/>
      <c r="F88" s="66"/>
      <c r="G88" s="66"/>
      <c r="I88" s="105"/>
      <c r="J88" s="88"/>
      <c r="K88" s="88"/>
      <c r="L88" s="90"/>
      <c r="M88" s="88"/>
      <c r="N88" s="88"/>
      <c r="O88" s="88"/>
    </row>
    <row r="89" spans="1:15" x14ac:dyDescent="0.25">
      <c r="A89" s="130" t="s">
        <v>359</v>
      </c>
      <c r="B89" s="130"/>
      <c r="C89" s="130"/>
      <c r="D89" s="68"/>
      <c r="E89" s="66"/>
      <c r="F89" s="66"/>
      <c r="G89" s="66"/>
      <c r="I89" s="107" t="s">
        <v>359</v>
      </c>
      <c r="J89" s="107"/>
      <c r="K89" s="107"/>
      <c r="L89" s="90"/>
      <c r="M89" s="88"/>
      <c r="N89" s="88"/>
      <c r="O89" s="88"/>
    </row>
    <row r="90" spans="1:15" x14ac:dyDescent="0.25">
      <c r="A90" s="127"/>
      <c r="B90" s="66"/>
      <c r="C90" s="66"/>
      <c r="D90" s="68"/>
      <c r="E90" s="66"/>
      <c r="F90" s="66"/>
      <c r="G90" s="66"/>
      <c r="I90" s="105"/>
      <c r="J90" s="88"/>
      <c r="K90" s="88"/>
      <c r="L90" s="90"/>
      <c r="M90" s="88"/>
      <c r="N90" s="88"/>
      <c r="O90" s="88"/>
    </row>
    <row r="91" spans="1:15" ht="18.75" x14ac:dyDescent="0.3">
      <c r="A91" s="127" t="s">
        <v>78</v>
      </c>
      <c r="B91" s="66" t="s">
        <v>2</v>
      </c>
      <c r="C91" s="131" t="s">
        <v>445</v>
      </c>
      <c r="D91" s="131"/>
      <c r="E91" s="66"/>
      <c r="F91" s="66"/>
      <c r="G91" s="66"/>
      <c r="I91" s="105" t="s">
        <v>78</v>
      </c>
      <c r="J91" s="88" t="s">
        <v>2</v>
      </c>
      <c r="K91" s="108" t="s">
        <v>445</v>
      </c>
      <c r="L91" s="108"/>
      <c r="M91" s="88"/>
      <c r="N91" s="88"/>
      <c r="O91" s="88"/>
    </row>
    <row r="92" spans="1:15" x14ac:dyDescent="0.25">
      <c r="A92" s="127"/>
      <c r="B92" s="66"/>
      <c r="C92" s="66"/>
      <c r="D92" s="68"/>
      <c r="E92" s="66"/>
      <c r="F92" s="66"/>
      <c r="G92" s="66"/>
      <c r="I92" s="105"/>
      <c r="J92" s="88"/>
      <c r="K92" s="88"/>
      <c r="L92" s="90"/>
      <c r="M92" s="88"/>
      <c r="N92" s="88"/>
      <c r="O92" s="88"/>
    </row>
    <row r="93" spans="1:15" x14ac:dyDescent="0.25">
      <c r="A93" s="130" t="s">
        <v>360</v>
      </c>
      <c r="B93" s="130"/>
      <c r="C93" s="130"/>
      <c r="D93" s="68"/>
      <c r="E93" s="66"/>
      <c r="F93" s="66"/>
      <c r="G93" s="66"/>
      <c r="I93" s="107" t="s">
        <v>360</v>
      </c>
      <c r="J93" s="107"/>
      <c r="K93" s="107"/>
      <c r="L93" s="90"/>
      <c r="M93" s="88"/>
      <c r="N93" s="88"/>
      <c r="O93" s="88"/>
    </row>
    <row r="94" spans="1:15" x14ac:dyDescent="0.25">
      <c r="A94" s="127"/>
      <c r="B94" s="66"/>
      <c r="C94" s="66"/>
      <c r="D94" s="68"/>
      <c r="E94" s="66"/>
      <c r="F94" s="66"/>
      <c r="G94" s="66"/>
      <c r="I94" s="105"/>
      <c r="J94" s="88"/>
      <c r="K94" s="88"/>
      <c r="L94" s="90"/>
      <c r="M94" s="88"/>
      <c r="N94" s="88"/>
      <c r="O94" s="88"/>
    </row>
    <row r="95" spans="1:15" x14ac:dyDescent="0.25">
      <c r="A95" s="127" t="s">
        <v>361</v>
      </c>
      <c r="B95" s="66" t="s">
        <v>2</v>
      </c>
      <c r="C95" s="131" t="s">
        <v>362</v>
      </c>
      <c r="D95" s="131"/>
      <c r="E95" s="66"/>
      <c r="F95" s="66"/>
      <c r="G95" s="66"/>
      <c r="I95" s="105" t="s">
        <v>361</v>
      </c>
      <c r="J95" s="88" t="s">
        <v>2</v>
      </c>
      <c r="K95" s="108" t="s">
        <v>362</v>
      </c>
      <c r="L95" s="108"/>
      <c r="M95" s="88"/>
      <c r="N95" s="88"/>
      <c r="O95" s="88"/>
    </row>
    <row r="96" spans="1:15" x14ac:dyDescent="0.25">
      <c r="A96" s="127"/>
      <c r="B96" s="66"/>
      <c r="C96" s="66"/>
      <c r="D96" s="68"/>
      <c r="E96" s="66"/>
      <c r="F96" s="66"/>
      <c r="G96" s="66"/>
      <c r="I96" s="105"/>
      <c r="J96" s="88"/>
      <c r="K96" s="88"/>
      <c r="L96" s="90"/>
      <c r="M96" s="88"/>
      <c r="N96" s="88"/>
      <c r="O96" s="88"/>
    </row>
    <row r="97" spans="1:15" x14ac:dyDescent="0.25">
      <c r="A97" s="127"/>
      <c r="B97" s="66"/>
      <c r="C97" s="66"/>
      <c r="D97" s="68"/>
      <c r="E97" s="66"/>
      <c r="F97" s="66"/>
      <c r="G97" s="66"/>
      <c r="I97" s="105"/>
      <c r="J97" s="88"/>
      <c r="K97" s="88"/>
      <c r="L97" s="90"/>
      <c r="M97" s="88"/>
      <c r="N97" s="88"/>
      <c r="O97" s="88"/>
    </row>
    <row r="98" spans="1:15" x14ac:dyDescent="0.25">
      <c r="A98" s="133" t="s">
        <v>293</v>
      </c>
      <c r="B98" s="133"/>
      <c r="C98" s="133"/>
      <c r="D98" s="134"/>
      <c r="E98" s="135"/>
      <c r="F98" s="135"/>
      <c r="G98" s="66"/>
      <c r="I98" s="110" t="s">
        <v>293</v>
      </c>
      <c r="J98" s="110"/>
      <c r="K98" s="110"/>
      <c r="L98" s="111"/>
      <c r="M98" s="112"/>
      <c r="N98" s="112"/>
      <c r="O98" s="88"/>
    </row>
    <row r="99" spans="1:15" x14ac:dyDescent="0.25">
      <c r="A99" s="136"/>
      <c r="B99" s="135"/>
      <c r="C99" s="135"/>
      <c r="D99" s="135"/>
      <c r="E99" s="144"/>
      <c r="F99" s="144"/>
      <c r="G99" s="138"/>
      <c r="I99" s="113"/>
      <c r="J99" s="112"/>
      <c r="K99" s="112"/>
      <c r="L99" s="112"/>
      <c r="M99" s="122"/>
      <c r="N99" s="122"/>
      <c r="O99" s="115"/>
    </row>
    <row r="100" spans="1:15" x14ac:dyDescent="0.25">
      <c r="A100" s="137" t="s">
        <v>363</v>
      </c>
      <c r="B100" s="137"/>
      <c r="C100" s="137"/>
      <c r="D100" s="137"/>
      <c r="E100" s="144"/>
      <c r="F100" s="142"/>
      <c r="G100" s="138"/>
      <c r="I100" s="114" t="s">
        <v>363</v>
      </c>
      <c r="J100" s="114"/>
      <c r="K100" s="114"/>
      <c r="L100" s="114"/>
      <c r="M100" s="122"/>
      <c r="N100" s="120"/>
      <c r="O100" s="115"/>
    </row>
    <row r="101" spans="1:15" ht="16.5" x14ac:dyDescent="0.3">
      <c r="A101" s="137" t="s">
        <v>428</v>
      </c>
      <c r="B101" s="137"/>
      <c r="C101" s="137"/>
      <c r="D101" s="134"/>
      <c r="E101" s="144"/>
      <c r="F101" s="138"/>
      <c r="G101" s="138"/>
      <c r="I101" s="114" t="s">
        <v>428</v>
      </c>
      <c r="J101" s="114"/>
      <c r="K101" s="114"/>
      <c r="L101" s="111"/>
      <c r="M101" s="122"/>
      <c r="N101" s="115"/>
      <c r="O101" s="115"/>
    </row>
    <row r="102" spans="1:15" x14ac:dyDescent="0.25">
      <c r="A102" s="136" t="s">
        <v>31</v>
      </c>
      <c r="B102" s="135"/>
      <c r="C102" s="140"/>
      <c r="D102" s="140"/>
      <c r="E102" s="144" t="s">
        <v>2</v>
      </c>
      <c r="F102" s="146">
        <v>1900</v>
      </c>
      <c r="G102" s="138"/>
      <c r="I102" s="113" t="s">
        <v>31</v>
      </c>
      <c r="J102" s="112"/>
      <c r="K102" s="118"/>
      <c r="L102" s="118"/>
      <c r="M102" s="122" t="s">
        <v>2</v>
      </c>
      <c r="N102" s="198">
        <v>1900</v>
      </c>
      <c r="O102" s="115"/>
    </row>
    <row r="103" spans="1:15" x14ac:dyDescent="0.25">
      <c r="A103" s="136"/>
      <c r="B103" s="135"/>
      <c r="C103" s="135"/>
      <c r="D103" s="134"/>
      <c r="E103" s="144"/>
      <c r="F103" s="138"/>
      <c r="G103" s="138"/>
      <c r="I103" s="113"/>
      <c r="J103" s="112"/>
      <c r="K103" s="112"/>
      <c r="L103" s="111"/>
      <c r="M103" s="122"/>
      <c r="N103" s="115"/>
      <c r="O103" s="115"/>
    </row>
    <row r="104" spans="1:15" ht="16.5" x14ac:dyDescent="0.3">
      <c r="A104" s="136" t="s">
        <v>364</v>
      </c>
      <c r="B104" s="135" t="s">
        <v>2</v>
      </c>
      <c r="C104" s="140" t="s">
        <v>365</v>
      </c>
      <c r="D104" s="140"/>
      <c r="E104" s="144" t="s">
        <v>2</v>
      </c>
      <c r="F104" s="142">
        <f>(F102*C37*C36)/C35</f>
        <v>251.58620689655172</v>
      </c>
      <c r="G104" s="138"/>
      <c r="I104" s="113" t="s">
        <v>364</v>
      </c>
      <c r="J104" s="112" t="s">
        <v>2</v>
      </c>
      <c r="K104" s="118" t="s">
        <v>365</v>
      </c>
      <c r="L104" s="118"/>
      <c r="M104" s="122" t="s">
        <v>2</v>
      </c>
      <c r="N104" s="120">
        <f>(N102*K37*K36)/K35</f>
        <v>251.58620689655172</v>
      </c>
      <c r="O104" s="115"/>
    </row>
    <row r="105" spans="1:15" x14ac:dyDescent="0.25">
      <c r="A105" s="136"/>
      <c r="B105" s="135"/>
      <c r="C105" s="135"/>
      <c r="D105" s="134"/>
      <c r="E105" s="144"/>
      <c r="F105" s="144"/>
      <c r="G105" s="138"/>
      <c r="I105" s="113"/>
      <c r="J105" s="112"/>
      <c r="K105" s="112"/>
      <c r="L105" s="111"/>
      <c r="M105" s="122"/>
      <c r="N105" s="122"/>
      <c r="O105" s="115"/>
    </row>
    <row r="106" spans="1:15" x14ac:dyDescent="0.25">
      <c r="A106" s="137" t="s">
        <v>366</v>
      </c>
      <c r="B106" s="137"/>
      <c r="C106" s="135"/>
      <c r="D106" s="134"/>
      <c r="E106" s="144"/>
      <c r="F106" s="144"/>
      <c r="G106" s="138"/>
      <c r="I106" s="114" t="s">
        <v>366</v>
      </c>
      <c r="J106" s="114"/>
      <c r="K106" s="112"/>
      <c r="L106" s="111"/>
      <c r="M106" s="122"/>
      <c r="N106" s="122"/>
      <c r="O106" s="115"/>
    </row>
    <row r="107" spans="1:15" ht="16.5" x14ac:dyDescent="0.3">
      <c r="A107" s="136" t="s">
        <v>367</v>
      </c>
      <c r="B107" s="135" t="s">
        <v>2</v>
      </c>
      <c r="C107" s="140" t="s">
        <v>368</v>
      </c>
      <c r="D107" s="140"/>
      <c r="E107" s="144" t="s">
        <v>2</v>
      </c>
      <c r="F107" s="146">
        <f>C11/(0.24*C42)</f>
        <v>1201923.076923077</v>
      </c>
      <c r="G107" s="138" t="s">
        <v>136</v>
      </c>
      <c r="I107" s="113" t="s">
        <v>367</v>
      </c>
      <c r="J107" s="112" t="s">
        <v>2</v>
      </c>
      <c r="K107" s="118" t="s">
        <v>368</v>
      </c>
      <c r="L107" s="118"/>
      <c r="M107" s="122" t="s">
        <v>2</v>
      </c>
      <c r="N107" s="124">
        <f>K11/(0.24*K42)</f>
        <v>1201923.076923077</v>
      </c>
      <c r="O107" s="115" t="s">
        <v>136</v>
      </c>
    </row>
    <row r="108" spans="1:15" x14ac:dyDescent="0.25">
      <c r="A108" s="136"/>
      <c r="B108" s="135"/>
      <c r="C108" s="135"/>
      <c r="D108" s="134"/>
      <c r="E108" s="144"/>
      <c r="F108" s="144"/>
      <c r="G108" s="138"/>
      <c r="I108" s="113"/>
      <c r="J108" s="112"/>
      <c r="K108" s="112"/>
      <c r="L108" s="111"/>
      <c r="M108" s="122"/>
      <c r="N108" s="122"/>
      <c r="O108" s="115"/>
    </row>
    <row r="109" spans="1:15" x14ac:dyDescent="0.25">
      <c r="A109" s="137" t="s">
        <v>369</v>
      </c>
      <c r="B109" s="137"/>
      <c r="C109" s="137"/>
      <c r="D109" s="134"/>
      <c r="E109" s="144"/>
      <c r="F109" s="144"/>
      <c r="G109" s="138"/>
      <c r="I109" s="114" t="s">
        <v>369</v>
      </c>
      <c r="J109" s="114"/>
      <c r="K109" s="114"/>
      <c r="L109" s="111"/>
      <c r="M109" s="122"/>
      <c r="N109" s="122"/>
      <c r="O109" s="115"/>
    </row>
    <row r="110" spans="1:15" ht="16.5" x14ac:dyDescent="0.3">
      <c r="A110" s="136" t="s">
        <v>370</v>
      </c>
      <c r="B110" s="135" t="s">
        <v>2</v>
      </c>
      <c r="C110" s="140" t="s">
        <v>371</v>
      </c>
      <c r="D110" s="140"/>
      <c r="E110" s="135" t="s">
        <v>2</v>
      </c>
      <c r="F110" s="146">
        <f>F107/C46</f>
        <v>2584.7808105872623</v>
      </c>
      <c r="G110" s="138" t="s">
        <v>429</v>
      </c>
      <c r="I110" s="113" t="s">
        <v>370</v>
      </c>
      <c r="J110" s="112" t="s">
        <v>2</v>
      </c>
      <c r="K110" s="118" t="s">
        <v>371</v>
      </c>
      <c r="L110" s="118"/>
      <c r="M110" s="112" t="s">
        <v>2</v>
      </c>
      <c r="N110" s="124">
        <f>N107/K46</f>
        <v>2584.7808105872623</v>
      </c>
      <c r="O110" s="115" t="s">
        <v>429</v>
      </c>
    </row>
    <row r="111" spans="1:15" x14ac:dyDescent="0.25">
      <c r="A111" s="136"/>
      <c r="B111" s="135"/>
      <c r="C111" s="140"/>
      <c r="D111" s="140"/>
      <c r="E111" s="135"/>
      <c r="F111" s="144"/>
      <c r="G111" s="138"/>
      <c r="I111" s="113"/>
      <c r="J111" s="112"/>
      <c r="K111" s="118"/>
      <c r="L111" s="118"/>
      <c r="M111" s="112"/>
      <c r="N111" s="122"/>
      <c r="O111" s="115"/>
    </row>
    <row r="112" spans="1:15" x14ac:dyDescent="0.25">
      <c r="A112" s="137" t="s">
        <v>372</v>
      </c>
      <c r="B112" s="137"/>
      <c r="C112" s="137"/>
      <c r="D112" s="134"/>
      <c r="E112" s="135"/>
      <c r="F112" s="138"/>
      <c r="G112" s="138"/>
      <c r="I112" s="114" t="s">
        <v>372</v>
      </c>
      <c r="J112" s="114"/>
      <c r="K112" s="114"/>
      <c r="L112" s="111"/>
      <c r="M112" s="112"/>
      <c r="N112" s="115"/>
      <c r="O112" s="115"/>
    </row>
    <row r="113" spans="1:15" ht="16.5" x14ac:dyDescent="0.3">
      <c r="A113" s="136" t="s">
        <v>373</v>
      </c>
      <c r="B113" s="135"/>
      <c r="C113" s="140"/>
      <c r="D113" s="140"/>
      <c r="E113" s="135" t="s">
        <v>2</v>
      </c>
      <c r="F113" s="139">
        <v>8.5</v>
      </c>
      <c r="G113" s="138" t="s">
        <v>433</v>
      </c>
      <c r="I113" s="113" t="s">
        <v>373</v>
      </c>
      <c r="J113" s="112"/>
      <c r="K113" s="118"/>
      <c r="L113" s="118"/>
      <c r="M113" s="112" t="s">
        <v>2</v>
      </c>
      <c r="N113" s="196">
        <v>8.5</v>
      </c>
      <c r="O113" s="115" t="s">
        <v>433</v>
      </c>
    </row>
    <row r="114" spans="1:15" x14ac:dyDescent="0.25">
      <c r="A114" s="136"/>
      <c r="B114" s="135"/>
      <c r="C114" s="135"/>
      <c r="D114" s="134"/>
      <c r="E114" s="135"/>
      <c r="F114" s="138"/>
      <c r="G114" s="138"/>
      <c r="I114" s="113"/>
      <c r="J114" s="112"/>
      <c r="K114" s="112"/>
      <c r="L114" s="111"/>
      <c r="M114" s="112"/>
      <c r="N114" s="115"/>
      <c r="O114" s="115"/>
    </row>
    <row r="115" spans="1:15" x14ac:dyDescent="0.25">
      <c r="A115" s="137" t="s">
        <v>374</v>
      </c>
      <c r="B115" s="137"/>
      <c r="C115" s="137"/>
      <c r="D115" s="134"/>
      <c r="E115" s="135"/>
      <c r="F115" s="138"/>
      <c r="G115" s="138"/>
      <c r="I115" s="114" t="s">
        <v>374</v>
      </c>
      <c r="J115" s="114"/>
      <c r="K115" s="114"/>
      <c r="L115" s="111"/>
      <c r="M115" s="112"/>
      <c r="N115" s="115"/>
      <c r="O115" s="115"/>
    </row>
    <row r="116" spans="1:15" ht="16.5" x14ac:dyDescent="0.3">
      <c r="A116" s="136" t="s">
        <v>375</v>
      </c>
      <c r="B116" s="135" t="s">
        <v>2</v>
      </c>
      <c r="C116" s="140" t="s">
        <v>376</v>
      </c>
      <c r="D116" s="140"/>
      <c r="E116" s="144" t="s">
        <v>2</v>
      </c>
      <c r="F116" s="144">
        <f>(C38*C25)/C35</f>
        <v>24.597701149425287</v>
      </c>
      <c r="G116" s="138"/>
      <c r="I116" s="113" t="s">
        <v>375</v>
      </c>
      <c r="J116" s="112" t="s">
        <v>2</v>
      </c>
      <c r="K116" s="118" t="s">
        <v>376</v>
      </c>
      <c r="L116" s="118"/>
      <c r="M116" s="122" t="s">
        <v>2</v>
      </c>
      <c r="N116" s="122">
        <f>(K38*K25)/K35</f>
        <v>24.597701149425287</v>
      </c>
      <c r="O116" s="115"/>
    </row>
    <row r="117" spans="1:15" x14ac:dyDescent="0.25">
      <c r="A117" s="136"/>
      <c r="B117" s="135"/>
      <c r="C117" s="135"/>
      <c r="D117" s="134"/>
      <c r="E117" s="144"/>
      <c r="F117" s="138"/>
      <c r="G117" s="138"/>
      <c r="I117" s="113"/>
      <c r="J117" s="112"/>
      <c r="K117" s="112"/>
      <c r="L117" s="111"/>
      <c r="M117" s="122"/>
      <c r="N117" s="115"/>
      <c r="O117" s="115"/>
    </row>
    <row r="118" spans="1:15" ht="16.5" x14ac:dyDescent="0.3">
      <c r="A118" s="136" t="s">
        <v>377</v>
      </c>
      <c r="B118" s="135" t="s">
        <v>2</v>
      </c>
      <c r="C118" s="140" t="s">
        <v>378</v>
      </c>
      <c r="D118" s="140"/>
      <c r="E118" s="144" t="s">
        <v>2</v>
      </c>
      <c r="F118" s="138">
        <f>((1/F104)*F116)+(C15*F116)+(1/F113)</f>
        <v>0.24001522780921203</v>
      </c>
      <c r="G118" s="138"/>
      <c r="I118" s="113" t="s">
        <v>377</v>
      </c>
      <c r="J118" s="112" t="s">
        <v>2</v>
      </c>
      <c r="K118" s="118" t="s">
        <v>378</v>
      </c>
      <c r="L118" s="118"/>
      <c r="M118" s="122" t="s">
        <v>2</v>
      </c>
      <c r="N118" s="115">
        <f>((1/N104)*N116)+(K15*N116)+(1/N113)</f>
        <v>0.24001522780921203</v>
      </c>
      <c r="O118" s="115"/>
    </row>
    <row r="119" spans="1:15" ht="15" customHeight="1" x14ac:dyDescent="0.25">
      <c r="A119" s="136"/>
      <c r="B119" s="135"/>
      <c r="C119" s="150" t="s">
        <v>379</v>
      </c>
      <c r="D119" s="150"/>
      <c r="E119" s="144"/>
      <c r="F119" s="138"/>
      <c r="G119" s="138"/>
      <c r="I119" s="113"/>
      <c r="J119" s="112"/>
      <c r="K119" s="167" t="s">
        <v>379</v>
      </c>
      <c r="L119" s="167"/>
      <c r="M119" s="122"/>
      <c r="N119" s="115"/>
      <c r="O119" s="115"/>
    </row>
    <row r="120" spans="1:15" ht="18.75" x14ac:dyDescent="0.3">
      <c r="A120" s="136" t="s">
        <v>295</v>
      </c>
      <c r="B120" s="135" t="s">
        <v>2</v>
      </c>
      <c r="C120" s="140" t="s">
        <v>380</v>
      </c>
      <c r="D120" s="140"/>
      <c r="E120" s="144" t="s">
        <v>2</v>
      </c>
      <c r="F120" s="141">
        <f>1/F118</f>
        <v>4.1664023117520674</v>
      </c>
      <c r="G120" s="138" t="s">
        <v>415</v>
      </c>
      <c r="I120" s="113" t="s">
        <v>295</v>
      </c>
      <c r="J120" s="112" t="s">
        <v>2</v>
      </c>
      <c r="K120" s="118" t="s">
        <v>380</v>
      </c>
      <c r="L120" s="118"/>
      <c r="M120" s="122" t="s">
        <v>2</v>
      </c>
      <c r="N120" s="119">
        <f>1/N118</f>
        <v>4.1664023117520674</v>
      </c>
      <c r="O120" s="115" t="s">
        <v>415</v>
      </c>
    </row>
    <row r="121" spans="1:15" ht="95.25" customHeight="1" x14ac:dyDescent="0.25">
      <c r="A121" s="136"/>
      <c r="B121" s="135"/>
      <c r="C121" s="151" t="s">
        <v>381</v>
      </c>
      <c r="D121" s="151"/>
      <c r="E121" s="144"/>
      <c r="F121" s="141"/>
      <c r="G121" s="138"/>
      <c r="I121" s="113"/>
      <c r="J121" s="112"/>
      <c r="K121" s="168" t="s">
        <v>381</v>
      </c>
      <c r="L121" s="168"/>
      <c r="M121" s="122"/>
      <c r="N121" s="119"/>
      <c r="O121" s="115"/>
    </row>
    <row r="122" spans="1:15" x14ac:dyDescent="0.25">
      <c r="A122" s="136"/>
      <c r="B122" s="135"/>
      <c r="C122" s="135"/>
      <c r="D122" s="134"/>
      <c r="E122" s="144"/>
      <c r="F122" s="138"/>
      <c r="G122" s="138"/>
      <c r="I122" s="113"/>
      <c r="J122" s="112"/>
      <c r="K122" s="112"/>
      <c r="L122" s="111"/>
      <c r="M122" s="122"/>
      <c r="N122" s="115"/>
      <c r="O122" s="115"/>
    </row>
    <row r="123" spans="1:15" x14ac:dyDescent="0.25">
      <c r="A123" s="137" t="s">
        <v>382</v>
      </c>
      <c r="B123" s="137"/>
      <c r="C123" s="137"/>
      <c r="D123" s="134"/>
      <c r="E123" s="144"/>
      <c r="F123" s="138"/>
      <c r="G123" s="138"/>
      <c r="I123" s="114" t="s">
        <v>382</v>
      </c>
      <c r="J123" s="114"/>
      <c r="K123" s="114"/>
      <c r="L123" s="111"/>
      <c r="M123" s="122"/>
      <c r="N123" s="115"/>
      <c r="O123" s="115"/>
    </row>
    <row r="124" spans="1:15" ht="18" x14ac:dyDescent="0.25">
      <c r="A124" s="136" t="s">
        <v>27</v>
      </c>
      <c r="B124" s="135" t="s">
        <v>2</v>
      </c>
      <c r="C124" s="140" t="s">
        <v>383</v>
      </c>
      <c r="D124" s="140"/>
      <c r="E124" s="144" t="s">
        <v>2</v>
      </c>
      <c r="F124" s="144">
        <f>(0.4*C46)/C24</f>
        <v>93</v>
      </c>
      <c r="G124" s="138" t="s">
        <v>430</v>
      </c>
      <c r="I124" s="113" t="s">
        <v>27</v>
      </c>
      <c r="J124" s="112" t="s">
        <v>2</v>
      </c>
      <c r="K124" s="118" t="s">
        <v>383</v>
      </c>
      <c r="L124" s="118"/>
      <c r="M124" s="122" t="s">
        <v>2</v>
      </c>
      <c r="N124" s="122">
        <f>(0.4*K46)/K24</f>
        <v>93</v>
      </c>
      <c r="O124" s="115" t="s">
        <v>430</v>
      </c>
    </row>
    <row r="125" spans="1:15" x14ac:dyDescent="0.25">
      <c r="A125" s="136"/>
      <c r="B125" s="135"/>
      <c r="C125" s="135"/>
      <c r="D125" s="134"/>
      <c r="E125" s="144"/>
      <c r="F125" s="138"/>
      <c r="G125" s="138"/>
      <c r="I125" s="113"/>
      <c r="J125" s="112"/>
      <c r="K125" s="112"/>
      <c r="L125" s="111"/>
      <c r="M125" s="122"/>
      <c r="N125" s="115"/>
      <c r="O125" s="115"/>
    </row>
    <row r="126" spans="1:15" x14ac:dyDescent="0.25">
      <c r="A126" s="137" t="s">
        <v>384</v>
      </c>
      <c r="B126" s="137"/>
      <c r="C126" s="135"/>
      <c r="D126" s="134"/>
      <c r="E126" s="144"/>
      <c r="F126" s="138"/>
      <c r="G126" s="138"/>
      <c r="I126" s="114" t="s">
        <v>384</v>
      </c>
      <c r="J126" s="114"/>
      <c r="K126" s="112"/>
      <c r="L126" s="111"/>
      <c r="M126" s="122"/>
      <c r="N126" s="115"/>
      <c r="O126" s="115"/>
    </row>
    <row r="127" spans="1:15" ht="18" x14ac:dyDescent="0.25">
      <c r="A127" s="136" t="s">
        <v>6</v>
      </c>
      <c r="B127" s="135" t="s">
        <v>2</v>
      </c>
      <c r="C127" s="140" t="s">
        <v>446</v>
      </c>
      <c r="D127" s="140"/>
      <c r="E127" s="144" t="s">
        <v>2</v>
      </c>
      <c r="F127" s="142">
        <f>ROUNDUP(SQRT((4*F124)/PI()),0)</f>
        <v>11</v>
      </c>
      <c r="G127" s="138" t="s">
        <v>132</v>
      </c>
      <c r="I127" s="113" t="s">
        <v>6</v>
      </c>
      <c r="J127" s="112" t="s">
        <v>2</v>
      </c>
      <c r="K127" s="118" t="s">
        <v>446</v>
      </c>
      <c r="L127" s="118"/>
      <c r="M127" s="122" t="s">
        <v>2</v>
      </c>
      <c r="N127" s="120">
        <f>ROUNDUP(SQRT((4*N124)/PI()),0)</f>
        <v>11</v>
      </c>
      <c r="O127" s="115" t="s">
        <v>132</v>
      </c>
    </row>
    <row r="128" spans="1:15" x14ac:dyDescent="0.25">
      <c r="A128" s="136"/>
      <c r="B128" s="135"/>
      <c r="C128" s="135"/>
      <c r="D128" s="134"/>
      <c r="E128" s="144"/>
      <c r="F128" s="138"/>
      <c r="G128" s="138"/>
      <c r="I128" s="113"/>
      <c r="J128" s="112"/>
      <c r="K128" s="112"/>
      <c r="L128" s="111"/>
      <c r="M128" s="122"/>
      <c r="N128" s="115"/>
      <c r="O128" s="115"/>
    </row>
    <row r="129" spans="1:15" x14ac:dyDescent="0.25">
      <c r="A129" s="137" t="s">
        <v>385</v>
      </c>
      <c r="B129" s="137"/>
      <c r="C129" s="137"/>
      <c r="D129" s="134"/>
      <c r="E129" s="144"/>
      <c r="F129" s="138"/>
      <c r="G129" s="138"/>
      <c r="I129" s="114" t="s">
        <v>385</v>
      </c>
      <c r="J129" s="114"/>
      <c r="K129" s="114"/>
      <c r="L129" s="111"/>
      <c r="M129" s="122"/>
      <c r="N129" s="115"/>
      <c r="O129" s="115"/>
    </row>
    <row r="130" spans="1:15" ht="16.5" x14ac:dyDescent="0.3">
      <c r="A130" s="136" t="s">
        <v>386</v>
      </c>
      <c r="B130" s="135" t="s">
        <v>2</v>
      </c>
      <c r="C130" s="140" t="s">
        <v>387</v>
      </c>
      <c r="D130" s="140"/>
      <c r="E130" s="144" t="s">
        <v>2</v>
      </c>
      <c r="F130" s="139">
        <f>(C18+C43)/2</f>
        <v>126</v>
      </c>
      <c r="G130" s="138" t="s">
        <v>149</v>
      </c>
      <c r="I130" s="113" t="s">
        <v>386</v>
      </c>
      <c r="J130" s="112" t="s">
        <v>2</v>
      </c>
      <c r="K130" s="118" t="s">
        <v>387</v>
      </c>
      <c r="L130" s="118"/>
      <c r="M130" s="122" t="s">
        <v>2</v>
      </c>
      <c r="N130" s="117">
        <f>(K18+K43)/2</f>
        <v>126</v>
      </c>
      <c r="O130" s="115" t="s">
        <v>149</v>
      </c>
    </row>
    <row r="131" spans="1:15" x14ac:dyDescent="0.25">
      <c r="A131" s="136"/>
      <c r="B131" s="135"/>
      <c r="C131" s="135"/>
      <c r="D131" s="135"/>
      <c r="E131" s="144"/>
      <c r="F131" s="139"/>
      <c r="G131" s="138"/>
      <c r="I131" s="113"/>
      <c r="J131" s="112"/>
      <c r="K131" s="112"/>
      <c r="L131" s="112"/>
      <c r="M131" s="122"/>
      <c r="N131" s="117"/>
      <c r="O131" s="115"/>
    </row>
    <row r="132" spans="1:15" ht="16.5" x14ac:dyDescent="0.3">
      <c r="A132" s="137" t="s">
        <v>388</v>
      </c>
      <c r="B132" s="137"/>
      <c r="C132" s="137"/>
      <c r="D132" s="135"/>
      <c r="E132" s="144"/>
      <c r="F132" s="139"/>
      <c r="G132" s="138"/>
      <c r="I132" s="114" t="s">
        <v>388</v>
      </c>
      <c r="J132" s="114"/>
      <c r="K132" s="114"/>
      <c r="L132" s="112"/>
      <c r="M132" s="122"/>
      <c r="N132" s="117"/>
      <c r="O132" s="115"/>
    </row>
    <row r="133" spans="1:15" ht="31.5" x14ac:dyDescent="0.25">
      <c r="A133" s="152" t="s">
        <v>389</v>
      </c>
      <c r="B133" s="153"/>
      <c r="C133" s="153"/>
      <c r="D133" s="153"/>
      <c r="E133" s="154" t="s">
        <v>2</v>
      </c>
      <c r="F133" s="155">
        <v>0.1</v>
      </c>
      <c r="G133" s="156" t="s">
        <v>431</v>
      </c>
      <c r="I133" s="169" t="s">
        <v>389</v>
      </c>
      <c r="J133" s="170"/>
      <c r="K133" s="170"/>
      <c r="L133" s="170"/>
      <c r="M133" s="171" t="s">
        <v>2</v>
      </c>
      <c r="N133" s="172">
        <v>0.1</v>
      </c>
      <c r="O133" s="173" t="s">
        <v>431</v>
      </c>
    </row>
    <row r="134" spans="1:15" x14ac:dyDescent="0.25">
      <c r="A134" s="136"/>
      <c r="B134" s="135"/>
      <c r="C134" s="135"/>
      <c r="D134" s="135"/>
      <c r="E134" s="144"/>
      <c r="F134" s="139"/>
      <c r="G134" s="138"/>
      <c r="I134" s="113"/>
      <c r="J134" s="112"/>
      <c r="K134" s="112"/>
      <c r="L134" s="112"/>
      <c r="M134" s="122"/>
      <c r="N134" s="117"/>
      <c r="O134" s="115"/>
    </row>
    <row r="135" spans="1:15" ht="16.5" x14ac:dyDescent="0.3">
      <c r="A135" s="137" t="s">
        <v>390</v>
      </c>
      <c r="B135" s="137"/>
      <c r="C135" s="137"/>
      <c r="D135" s="135"/>
      <c r="E135" s="144"/>
      <c r="F135" s="139"/>
      <c r="G135" s="138"/>
      <c r="I135" s="114" t="s">
        <v>390</v>
      </c>
      <c r="J135" s="114"/>
      <c r="K135" s="114"/>
      <c r="L135" s="112"/>
      <c r="M135" s="122"/>
      <c r="N135" s="117"/>
      <c r="O135" s="115"/>
    </row>
    <row r="136" spans="1:15" ht="16.5" x14ac:dyDescent="0.3">
      <c r="A136" s="136" t="s">
        <v>391</v>
      </c>
      <c r="B136" s="135"/>
      <c r="C136" s="135"/>
      <c r="D136" s="135"/>
      <c r="E136" s="144" t="s">
        <v>2</v>
      </c>
      <c r="F136" s="139">
        <v>0.94</v>
      </c>
      <c r="G136" s="138"/>
      <c r="I136" s="113" t="s">
        <v>391</v>
      </c>
      <c r="J136" s="112"/>
      <c r="K136" s="112"/>
      <c r="L136" s="112"/>
      <c r="M136" s="122" t="s">
        <v>2</v>
      </c>
      <c r="N136" s="117">
        <v>0.94</v>
      </c>
      <c r="O136" s="115"/>
    </row>
    <row r="137" spans="1:15" x14ac:dyDescent="0.25">
      <c r="A137" s="136"/>
      <c r="B137" s="135"/>
      <c r="C137" s="135"/>
      <c r="D137" s="135"/>
      <c r="E137" s="144"/>
      <c r="F137" s="139"/>
      <c r="G137" s="138"/>
      <c r="I137" s="113"/>
      <c r="J137" s="112"/>
      <c r="K137" s="112"/>
      <c r="L137" s="112"/>
      <c r="M137" s="122"/>
      <c r="N137" s="117"/>
      <c r="O137" s="115"/>
    </row>
    <row r="138" spans="1:15" ht="16.5" x14ac:dyDescent="0.3">
      <c r="A138" s="136" t="s">
        <v>447</v>
      </c>
      <c r="B138" s="135" t="s">
        <v>2</v>
      </c>
      <c r="C138" s="140" t="s">
        <v>392</v>
      </c>
      <c r="D138" s="140"/>
      <c r="E138" s="144" t="s">
        <v>2</v>
      </c>
      <c r="F138" s="141">
        <f>(F133*C29)/F136</f>
        <v>0.42553191489361708</v>
      </c>
      <c r="G138" s="138" t="s">
        <v>432</v>
      </c>
      <c r="I138" s="113" t="s">
        <v>447</v>
      </c>
      <c r="J138" s="112" t="s">
        <v>2</v>
      </c>
      <c r="K138" s="118" t="s">
        <v>392</v>
      </c>
      <c r="L138" s="118"/>
      <c r="M138" s="122" t="s">
        <v>2</v>
      </c>
      <c r="N138" s="119">
        <f>(N133*K29)/N136</f>
        <v>0.42553191489361708</v>
      </c>
      <c r="O138" s="115" t="s">
        <v>432</v>
      </c>
    </row>
    <row r="139" spans="1:15" x14ac:dyDescent="0.25">
      <c r="A139" s="136"/>
      <c r="B139" s="135"/>
      <c r="C139" s="135"/>
      <c r="D139" s="135"/>
      <c r="E139" s="144"/>
      <c r="F139" s="139"/>
      <c r="G139" s="138"/>
      <c r="I139" s="113"/>
      <c r="J139" s="112"/>
      <c r="K139" s="112"/>
      <c r="L139" s="112"/>
      <c r="M139" s="122"/>
      <c r="N139" s="117"/>
      <c r="O139" s="115"/>
    </row>
    <row r="140" spans="1:15" ht="16.5" x14ac:dyDescent="0.3">
      <c r="A140" s="137" t="s">
        <v>393</v>
      </c>
      <c r="B140" s="137"/>
      <c r="C140" s="137"/>
      <c r="D140" s="135"/>
      <c r="E140" s="144"/>
      <c r="F140" s="139"/>
      <c r="G140" s="138"/>
      <c r="I140" s="114" t="s">
        <v>393</v>
      </c>
      <c r="J140" s="114"/>
      <c r="K140" s="114"/>
      <c r="L140" s="112"/>
      <c r="M140" s="122"/>
      <c r="N140" s="117"/>
      <c r="O140" s="115"/>
    </row>
    <row r="141" spans="1:15" x14ac:dyDescent="0.25">
      <c r="A141" s="136" t="s">
        <v>19</v>
      </c>
      <c r="B141" s="135" t="s">
        <v>2</v>
      </c>
      <c r="C141" s="140" t="s">
        <v>394</v>
      </c>
      <c r="D141" s="140"/>
      <c r="E141" s="144" t="s">
        <v>2</v>
      </c>
      <c r="F141" s="146">
        <f>F107/(F136*60*C22)</f>
        <v>22670.949843878774</v>
      </c>
      <c r="G141" s="138" t="s">
        <v>395</v>
      </c>
      <c r="I141" s="113" t="s">
        <v>19</v>
      </c>
      <c r="J141" s="112" t="s">
        <v>2</v>
      </c>
      <c r="K141" s="118" t="s">
        <v>394</v>
      </c>
      <c r="L141" s="118"/>
      <c r="M141" s="122" t="s">
        <v>2</v>
      </c>
      <c r="N141" s="124">
        <f>N107/(N136*60*K22)</f>
        <v>22670.949843878774</v>
      </c>
      <c r="O141" s="115" t="s">
        <v>395</v>
      </c>
    </row>
    <row r="142" spans="1:15" x14ac:dyDescent="0.25">
      <c r="A142" s="136"/>
      <c r="B142" s="135"/>
      <c r="C142" s="135"/>
      <c r="D142" s="135"/>
      <c r="E142" s="144" t="s">
        <v>2</v>
      </c>
      <c r="F142" s="146">
        <f>F141/2</f>
        <v>11335.474921939387</v>
      </c>
      <c r="G142" s="138" t="s">
        <v>396</v>
      </c>
      <c r="I142" s="113"/>
      <c r="J142" s="112"/>
      <c r="K142" s="112"/>
      <c r="L142" s="112"/>
      <c r="M142" s="122" t="s">
        <v>2</v>
      </c>
      <c r="N142" s="124">
        <f>N141/2</f>
        <v>11335.474921939387</v>
      </c>
      <c r="O142" s="115" t="s">
        <v>396</v>
      </c>
    </row>
    <row r="143" spans="1:15" ht="16.5" x14ac:dyDescent="0.3">
      <c r="A143" s="137" t="s">
        <v>397</v>
      </c>
      <c r="B143" s="137"/>
      <c r="C143" s="137"/>
      <c r="D143" s="137"/>
      <c r="E143" s="144"/>
      <c r="F143" s="142"/>
      <c r="G143" s="138"/>
      <c r="I143" s="114" t="s">
        <v>397</v>
      </c>
      <c r="J143" s="114"/>
      <c r="K143" s="114"/>
      <c r="L143" s="114"/>
      <c r="M143" s="122"/>
      <c r="N143" s="120"/>
      <c r="O143" s="115"/>
    </row>
    <row r="144" spans="1:15" ht="18.75" x14ac:dyDescent="0.3">
      <c r="A144" s="136" t="s">
        <v>78</v>
      </c>
      <c r="B144" s="135" t="s">
        <v>2</v>
      </c>
      <c r="C144" s="140" t="s">
        <v>448</v>
      </c>
      <c r="D144" s="140"/>
      <c r="E144" s="144" t="s">
        <v>2</v>
      </c>
      <c r="F144" s="141">
        <f>F138+(F142/(4005*((PI()*F127^2)/4)))^2*F136</f>
        <v>0.42636569542519864</v>
      </c>
      <c r="G144" s="138" t="s">
        <v>432</v>
      </c>
      <c r="I144" s="113" t="s">
        <v>78</v>
      </c>
      <c r="J144" s="112" t="s">
        <v>2</v>
      </c>
      <c r="K144" s="118" t="s">
        <v>448</v>
      </c>
      <c r="L144" s="118"/>
      <c r="M144" s="122" t="s">
        <v>2</v>
      </c>
      <c r="N144" s="119">
        <f>N138+(N142/(4005*((PI()*N127^2)/4)))^2*N136</f>
        <v>0.42636569542519864</v>
      </c>
      <c r="O144" s="115" t="s">
        <v>432</v>
      </c>
    </row>
    <row r="145" spans="1:15" x14ac:dyDescent="0.25">
      <c r="A145" s="136"/>
      <c r="B145" s="135"/>
      <c r="C145" s="135"/>
      <c r="D145" s="135"/>
      <c r="E145" s="144"/>
      <c r="F145" s="141"/>
      <c r="G145" s="138"/>
      <c r="I145" s="113"/>
      <c r="J145" s="112"/>
      <c r="K145" s="112"/>
      <c r="L145" s="112"/>
      <c r="M145" s="122"/>
      <c r="N145" s="119"/>
      <c r="O145" s="115"/>
    </row>
    <row r="146" spans="1:15" x14ac:dyDescent="0.25">
      <c r="A146" s="137" t="s">
        <v>398</v>
      </c>
      <c r="B146" s="137"/>
      <c r="C146" s="137"/>
      <c r="D146" s="137"/>
      <c r="E146" s="144"/>
      <c r="F146" s="141"/>
      <c r="G146" s="138"/>
      <c r="I146" s="114" t="s">
        <v>398</v>
      </c>
      <c r="J146" s="114"/>
      <c r="K146" s="114"/>
      <c r="L146" s="114"/>
      <c r="M146" s="122"/>
      <c r="N146" s="119"/>
      <c r="O146" s="115"/>
    </row>
    <row r="147" spans="1:15" x14ac:dyDescent="0.25">
      <c r="A147" s="136" t="s">
        <v>399</v>
      </c>
      <c r="B147" s="135"/>
      <c r="C147" s="135"/>
      <c r="D147" s="135"/>
      <c r="E147" s="144" t="s">
        <v>2</v>
      </c>
      <c r="F147" s="139">
        <v>0.7</v>
      </c>
      <c r="G147" s="138"/>
      <c r="I147" s="113" t="s">
        <v>399</v>
      </c>
      <c r="J147" s="112"/>
      <c r="K147" s="112"/>
      <c r="L147" s="112"/>
      <c r="M147" s="122" t="s">
        <v>2</v>
      </c>
      <c r="N147" s="117">
        <v>0.7</v>
      </c>
      <c r="O147" s="115"/>
    </row>
    <row r="148" spans="1:15" x14ac:dyDescent="0.25">
      <c r="A148" s="136" t="s">
        <v>361</v>
      </c>
      <c r="B148" s="135" t="s">
        <v>2</v>
      </c>
      <c r="C148" s="140" t="s">
        <v>400</v>
      </c>
      <c r="D148" s="140"/>
      <c r="E148" s="144" t="s">
        <v>2</v>
      </c>
      <c r="F148" s="141">
        <f>(F142*F144)/(6356*F147)</f>
        <v>1.086275655863433</v>
      </c>
      <c r="G148" s="138"/>
      <c r="I148" s="113" t="s">
        <v>361</v>
      </c>
      <c r="J148" s="112" t="s">
        <v>2</v>
      </c>
      <c r="K148" s="118" t="s">
        <v>400</v>
      </c>
      <c r="L148" s="118"/>
      <c r="M148" s="122" t="s">
        <v>2</v>
      </c>
      <c r="N148" s="119">
        <f>(N142*N144)/(6356*N147)</f>
        <v>1.086275655863433</v>
      </c>
      <c r="O148" s="115"/>
    </row>
    <row r="149" spans="1:15" x14ac:dyDescent="0.25">
      <c r="A149" s="136"/>
      <c r="B149" s="135"/>
      <c r="C149" s="135"/>
      <c r="D149" s="135"/>
      <c r="E149" s="144"/>
      <c r="F149" s="139"/>
      <c r="G149" s="138"/>
      <c r="I149" s="113"/>
      <c r="J149" s="112"/>
      <c r="K149" s="112"/>
      <c r="L149" s="112"/>
      <c r="M149" s="122"/>
      <c r="N149" s="117"/>
      <c r="O149" s="115"/>
    </row>
    <row r="150" spans="1:15" x14ac:dyDescent="0.25">
      <c r="A150" s="137" t="s">
        <v>401</v>
      </c>
      <c r="B150" s="137"/>
      <c r="C150" s="137"/>
      <c r="D150" s="135"/>
      <c r="E150" s="144"/>
      <c r="F150" s="139"/>
      <c r="G150" s="138"/>
      <c r="I150" s="114" t="s">
        <v>401</v>
      </c>
      <c r="J150" s="114"/>
      <c r="K150" s="114"/>
      <c r="L150" s="112"/>
      <c r="M150" s="122"/>
      <c r="N150" s="117"/>
      <c r="O150" s="115"/>
    </row>
    <row r="151" spans="1:15" x14ac:dyDescent="0.25">
      <c r="A151" s="136"/>
      <c r="B151" s="135"/>
      <c r="C151" s="135"/>
      <c r="D151" s="134"/>
      <c r="E151" s="144" t="s">
        <v>2</v>
      </c>
      <c r="F151" s="139">
        <v>0.92</v>
      </c>
      <c r="G151" s="138"/>
      <c r="I151" s="113"/>
      <c r="J151" s="112"/>
      <c r="K151" s="112"/>
      <c r="L151" s="111"/>
      <c r="M151" s="122" t="s">
        <v>2</v>
      </c>
      <c r="N151" s="117">
        <v>0.92</v>
      </c>
      <c r="O151" s="115"/>
    </row>
    <row r="152" spans="1:15" x14ac:dyDescent="0.25">
      <c r="A152" s="136" t="s">
        <v>361</v>
      </c>
      <c r="B152" s="135" t="s">
        <v>2</v>
      </c>
      <c r="C152" s="140" t="s">
        <v>402</v>
      </c>
      <c r="D152" s="140"/>
      <c r="E152" s="144" t="s">
        <v>2</v>
      </c>
      <c r="F152" s="144">
        <f>F148/F151</f>
        <v>1.1807344085472098</v>
      </c>
      <c r="G152" s="138" t="s">
        <v>403</v>
      </c>
      <c r="I152" s="113" t="s">
        <v>361</v>
      </c>
      <c r="J152" s="112" t="s">
        <v>2</v>
      </c>
      <c r="K152" s="118" t="s">
        <v>402</v>
      </c>
      <c r="L152" s="118"/>
      <c r="M152" s="122" t="s">
        <v>2</v>
      </c>
      <c r="N152" s="122">
        <f>N148/N151</f>
        <v>1.1807344085472098</v>
      </c>
      <c r="O152" s="115" t="s">
        <v>403</v>
      </c>
    </row>
    <row r="153" spans="1:15" x14ac:dyDescent="0.25">
      <c r="A153" s="136"/>
      <c r="B153" s="135"/>
      <c r="C153" s="135"/>
      <c r="D153" s="134"/>
      <c r="E153" s="144" t="s">
        <v>2</v>
      </c>
      <c r="F153" s="139">
        <f>CEILING(F152,1)</f>
        <v>2</v>
      </c>
      <c r="G153" s="138" t="s">
        <v>403</v>
      </c>
      <c r="I153" s="113"/>
      <c r="J153" s="112"/>
      <c r="K153" s="112"/>
      <c r="L153" s="111"/>
      <c r="M153" s="122" t="s">
        <v>2</v>
      </c>
      <c r="N153" s="117">
        <f>CEILING(N152,1)</f>
        <v>2</v>
      </c>
      <c r="O153" s="115" t="s">
        <v>403</v>
      </c>
    </row>
    <row r="154" spans="1:15" x14ac:dyDescent="0.25">
      <c r="A154" s="137" t="s">
        <v>404</v>
      </c>
      <c r="B154" s="137"/>
      <c r="C154" s="137"/>
      <c r="D154" s="134"/>
      <c r="E154" s="144"/>
      <c r="F154" s="138"/>
      <c r="G154" s="138"/>
      <c r="I154" s="114" t="s">
        <v>404</v>
      </c>
      <c r="J154" s="114"/>
      <c r="K154" s="114"/>
      <c r="L154" s="111"/>
      <c r="M154" s="122"/>
      <c r="N154" s="115"/>
      <c r="O154" s="115"/>
    </row>
    <row r="155" spans="1:15" x14ac:dyDescent="0.25">
      <c r="A155" s="136"/>
      <c r="B155" s="135"/>
      <c r="C155" s="135"/>
      <c r="D155" s="134"/>
      <c r="E155" s="144"/>
      <c r="F155" s="138"/>
      <c r="G155" s="138"/>
      <c r="I155" s="113"/>
      <c r="J155" s="112"/>
      <c r="K155" s="112"/>
      <c r="L155" s="111"/>
      <c r="M155" s="122"/>
      <c r="N155" s="115"/>
      <c r="O155" s="115"/>
    </row>
    <row r="156" spans="1:15" ht="18" x14ac:dyDescent="0.25">
      <c r="A156" s="136" t="s">
        <v>1</v>
      </c>
      <c r="B156" s="135" t="s">
        <v>2</v>
      </c>
      <c r="C156" s="140" t="s">
        <v>405</v>
      </c>
      <c r="D156" s="140"/>
      <c r="E156" s="144" t="s">
        <v>2</v>
      </c>
      <c r="F156" s="139">
        <f>C47*C30</f>
        <v>465</v>
      </c>
      <c r="G156" s="138" t="s">
        <v>430</v>
      </c>
      <c r="I156" s="113" t="s">
        <v>1</v>
      </c>
      <c r="J156" s="112" t="s">
        <v>2</v>
      </c>
      <c r="K156" s="118" t="s">
        <v>405</v>
      </c>
      <c r="L156" s="118"/>
      <c r="M156" s="122" t="s">
        <v>2</v>
      </c>
      <c r="N156" s="117">
        <f>K47*K30</f>
        <v>465</v>
      </c>
      <c r="O156" s="115" t="s">
        <v>430</v>
      </c>
    </row>
    <row r="157" spans="1:15" x14ac:dyDescent="0.25">
      <c r="A157" s="136"/>
      <c r="B157" s="135"/>
      <c r="C157" s="135"/>
      <c r="D157" s="134"/>
      <c r="E157" s="144"/>
      <c r="F157" s="138"/>
      <c r="G157" s="138"/>
      <c r="I157" s="113"/>
      <c r="J157" s="112"/>
      <c r="K157" s="112"/>
      <c r="L157" s="111"/>
      <c r="M157" s="122"/>
      <c r="N157" s="115"/>
      <c r="O157" s="115"/>
    </row>
    <row r="158" spans="1:15" ht="18" x14ac:dyDescent="0.25">
      <c r="A158" s="136" t="s">
        <v>1</v>
      </c>
      <c r="B158" s="135" t="s">
        <v>2</v>
      </c>
      <c r="C158" s="140" t="s">
        <v>406</v>
      </c>
      <c r="D158" s="140"/>
      <c r="E158" s="144" t="s">
        <v>2</v>
      </c>
      <c r="F158" s="146">
        <f>F156*C32</f>
        <v>49848</v>
      </c>
      <c r="G158" s="138" t="s">
        <v>430</v>
      </c>
      <c r="I158" s="113" t="s">
        <v>1</v>
      </c>
      <c r="J158" s="112" t="s">
        <v>2</v>
      </c>
      <c r="K158" s="118" t="s">
        <v>406</v>
      </c>
      <c r="L158" s="118"/>
      <c r="M158" s="122" t="s">
        <v>2</v>
      </c>
      <c r="N158" s="124">
        <f>N156*K32</f>
        <v>49848</v>
      </c>
      <c r="O158" s="115" t="s">
        <v>430</v>
      </c>
    </row>
    <row r="159" spans="1:15" x14ac:dyDescent="0.25">
      <c r="A159" s="157"/>
      <c r="B159" s="158"/>
      <c r="C159" s="159"/>
      <c r="D159" s="159"/>
      <c r="E159" s="158"/>
      <c r="F159" s="160"/>
      <c r="G159" s="161"/>
      <c r="I159" s="174"/>
      <c r="J159" s="175"/>
      <c r="K159" s="176"/>
      <c r="L159" s="176"/>
      <c r="M159" s="175"/>
      <c r="N159" s="177"/>
      <c r="O159" s="178"/>
    </row>
    <row r="160" spans="1:15" x14ac:dyDescent="0.25">
      <c r="A160" s="127" t="s">
        <v>407</v>
      </c>
      <c r="B160" s="66"/>
      <c r="C160" s="70"/>
      <c r="D160" s="159"/>
      <c r="E160" s="158"/>
      <c r="F160" s="160"/>
      <c r="G160" s="161"/>
      <c r="I160" s="105" t="s">
        <v>407</v>
      </c>
      <c r="J160" s="88"/>
      <c r="K160" s="92"/>
      <c r="L160" s="176"/>
      <c r="M160" s="175"/>
      <c r="N160" s="177"/>
      <c r="O160" s="178"/>
    </row>
    <row r="161" spans="1:15" ht="18" x14ac:dyDescent="0.25">
      <c r="A161" s="127"/>
      <c r="B161" s="70">
        <f>F158</f>
        <v>49848</v>
      </c>
      <c r="C161" s="162" t="s">
        <v>435</v>
      </c>
      <c r="D161" s="163"/>
      <c r="E161" s="158"/>
      <c r="F161" s="160"/>
      <c r="G161" s="161"/>
      <c r="I161" s="105"/>
      <c r="J161" s="92">
        <f>N158</f>
        <v>49848</v>
      </c>
      <c r="K161" s="179" t="s">
        <v>435</v>
      </c>
      <c r="L161" s="180"/>
      <c r="M161" s="175"/>
      <c r="N161" s="177"/>
      <c r="O161" s="178"/>
    </row>
    <row r="162" spans="1:15" x14ac:dyDescent="0.25">
      <c r="A162" s="127"/>
      <c r="B162" s="149">
        <f>F127</f>
        <v>11</v>
      </c>
      <c r="C162" s="162" t="s">
        <v>408</v>
      </c>
      <c r="D162" s="163"/>
      <c r="E162" s="158"/>
      <c r="F162" s="160"/>
      <c r="G162" s="161"/>
      <c r="I162" s="105"/>
      <c r="J162" s="166">
        <f>N127</f>
        <v>11</v>
      </c>
      <c r="K162" s="179" t="s">
        <v>408</v>
      </c>
      <c r="L162" s="180"/>
      <c r="M162" s="175"/>
      <c r="N162" s="177"/>
      <c r="O162" s="178"/>
    </row>
    <row r="163" spans="1:15" x14ac:dyDescent="0.25">
      <c r="A163" s="127"/>
      <c r="B163" s="66">
        <f>F153</f>
        <v>2</v>
      </c>
      <c r="C163" s="162" t="s">
        <v>409</v>
      </c>
      <c r="D163" s="163"/>
      <c r="E163" s="158"/>
      <c r="F163" s="160"/>
      <c r="G163" s="161"/>
      <c r="I163" s="105"/>
      <c r="J163" s="88">
        <f>N153</f>
        <v>2</v>
      </c>
      <c r="K163" s="179" t="s">
        <v>409</v>
      </c>
      <c r="L163" s="180"/>
      <c r="M163" s="175"/>
      <c r="N163" s="177"/>
      <c r="O163" s="178"/>
    </row>
    <row r="164" spans="1:15" x14ac:dyDescent="0.25">
      <c r="A164" s="127"/>
      <c r="B164" s="66"/>
      <c r="C164" s="162"/>
      <c r="D164" s="163"/>
      <c r="E164" s="158"/>
      <c r="F164" s="160"/>
      <c r="G164" s="161"/>
      <c r="I164" s="105"/>
      <c r="J164" s="88"/>
      <c r="K164" s="179"/>
      <c r="L164" s="180"/>
      <c r="M164" s="175"/>
      <c r="N164" s="177"/>
      <c r="O164" s="178"/>
    </row>
    <row r="165" spans="1:15" x14ac:dyDescent="0.25">
      <c r="A165" s="158"/>
      <c r="B165" s="158"/>
      <c r="C165" s="158"/>
      <c r="D165" s="164"/>
      <c r="E165" s="158"/>
      <c r="F165" s="158"/>
      <c r="G165" s="158"/>
      <c r="I165" s="175"/>
      <c r="J165" s="175"/>
      <c r="K165" s="175"/>
      <c r="L165" s="181"/>
      <c r="M165" s="175"/>
      <c r="N165" s="175"/>
      <c r="O165" s="175"/>
    </row>
    <row r="166" spans="1:15" x14ac:dyDescent="0.25">
      <c r="A166" s="11"/>
    </row>
    <row r="167" spans="1:15" x14ac:dyDescent="0.25">
      <c r="A167" s="48" t="s">
        <v>449</v>
      </c>
    </row>
    <row r="168" spans="1:15" x14ac:dyDescent="0.25">
      <c r="A168" s="48" t="s">
        <v>450</v>
      </c>
    </row>
    <row r="169" spans="1:15" x14ac:dyDescent="0.25">
      <c r="A169" s="48" t="s">
        <v>451</v>
      </c>
    </row>
    <row r="170" spans="1:15" x14ac:dyDescent="0.25">
      <c r="A170" s="48" t="s">
        <v>452</v>
      </c>
    </row>
    <row r="171" spans="1:15" x14ac:dyDescent="0.25">
      <c r="A171" s="48" t="s">
        <v>453</v>
      </c>
    </row>
    <row r="174" spans="1:15" x14ac:dyDescent="0.25">
      <c r="F174" s="197"/>
    </row>
  </sheetData>
  <sheetProtection password="F7A2" sheet="1" objects="1" scenarios="1"/>
  <mergeCells count="126">
    <mergeCell ref="A154:C154"/>
    <mergeCell ref="I154:K154"/>
    <mergeCell ref="C156:D156"/>
    <mergeCell ref="K156:L156"/>
    <mergeCell ref="C158:D158"/>
    <mergeCell ref="K158:L158"/>
    <mergeCell ref="C148:D148"/>
    <mergeCell ref="K148:L148"/>
    <mergeCell ref="A150:C150"/>
    <mergeCell ref="I150:K150"/>
    <mergeCell ref="C152:D152"/>
    <mergeCell ref="K152:L152"/>
    <mergeCell ref="A143:D143"/>
    <mergeCell ref="I143:L143"/>
    <mergeCell ref="C144:D144"/>
    <mergeCell ref="K144:L144"/>
    <mergeCell ref="A146:D146"/>
    <mergeCell ref="I146:L146"/>
    <mergeCell ref="C138:D138"/>
    <mergeCell ref="K138:L138"/>
    <mergeCell ref="A140:C140"/>
    <mergeCell ref="I140:K140"/>
    <mergeCell ref="C141:D141"/>
    <mergeCell ref="K141:L141"/>
    <mergeCell ref="C130:D130"/>
    <mergeCell ref="K130:L130"/>
    <mergeCell ref="A132:C132"/>
    <mergeCell ref="I132:K132"/>
    <mergeCell ref="A135:C135"/>
    <mergeCell ref="I135:K135"/>
    <mergeCell ref="A126:B126"/>
    <mergeCell ref="I126:J126"/>
    <mergeCell ref="C127:D127"/>
    <mergeCell ref="K127:L127"/>
    <mergeCell ref="A129:C129"/>
    <mergeCell ref="I129:K129"/>
    <mergeCell ref="C121:D121"/>
    <mergeCell ref="K121:L121"/>
    <mergeCell ref="A123:C123"/>
    <mergeCell ref="I123:K123"/>
    <mergeCell ref="C124:D124"/>
    <mergeCell ref="K124:L124"/>
    <mergeCell ref="C118:D118"/>
    <mergeCell ref="K118:L118"/>
    <mergeCell ref="C119:D119"/>
    <mergeCell ref="K119:L119"/>
    <mergeCell ref="C120:D120"/>
    <mergeCell ref="K120:L120"/>
    <mergeCell ref="C113:D113"/>
    <mergeCell ref="K113:L113"/>
    <mergeCell ref="A115:C115"/>
    <mergeCell ref="I115:K115"/>
    <mergeCell ref="C116:D116"/>
    <mergeCell ref="K116:L116"/>
    <mergeCell ref="C110:D110"/>
    <mergeCell ref="K110:L110"/>
    <mergeCell ref="C111:D111"/>
    <mergeCell ref="K111:L111"/>
    <mergeCell ref="A112:C112"/>
    <mergeCell ref="I112:K112"/>
    <mergeCell ref="A106:B106"/>
    <mergeCell ref="I106:J106"/>
    <mergeCell ref="C107:D107"/>
    <mergeCell ref="K107:L107"/>
    <mergeCell ref="A109:C109"/>
    <mergeCell ref="I109:K109"/>
    <mergeCell ref="A101:C101"/>
    <mergeCell ref="I101:K101"/>
    <mergeCell ref="C102:D102"/>
    <mergeCell ref="K102:L102"/>
    <mergeCell ref="C104:D104"/>
    <mergeCell ref="K104:L104"/>
    <mergeCell ref="C95:D95"/>
    <mergeCell ref="K95:L95"/>
    <mergeCell ref="A98:C98"/>
    <mergeCell ref="I98:K98"/>
    <mergeCell ref="A100:D100"/>
    <mergeCell ref="I100:L100"/>
    <mergeCell ref="A89:C89"/>
    <mergeCell ref="I89:K89"/>
    <mergeCell ref="C91:D91"/>
    <mergeCell ref="K91:L91"/>
    <mergeCell ref="A93:C93"/>
    <mergeCell ref="I93:K93"/>
    <mergeCell ref="C83:D83"/>
    <mergeCell ref="K83:L83"/>
    <mergeCell ref="A85:C85"/>
    <mergeCell ref="I85:K85"/>
    <mergeCell ref="C87:D87"/>
    <mergeCell ref="K87:L87"/>
    <mergeCell ref="A77:B77"/>
    <mergeCell ref="I77:J77"/>
    <mergeCell ref="C79:D79"/>
    <mergeCell ref="K79:L79"/>
    <mergeCell ref="A81:C81"/>
    <mergeCell ref="I81:K81"/>
    <mergeCell ref="A73:C73"/>
    <mergeCell ref="I73:K73"/>
    <mergeCell ref="C75:D75"/>
    <mergeCell ref="K75:L75"/>
    <mergeCell ref="C63:D63"/>
    <mergeCell ref="K63:L63"/>
    <mergeCell ref="C67:D67"/>
    <mergeCell ref="K67:L67"/>
    <mergeCell ref="A69:C69"/>
    <mergeCell ref="I69:K69"/>
    <mergeCell ref="A61:C61"/>
    <mergeCell ref="I61:K61"/>
    <mergeCell ref="A31:C31"/>
    <mergeCell ref="I31:K31"/>
    <mergeCell ref="A40:C40"/>
    <mergeCell ref="I40:K40"/>
    <mergeCell ref="A53:C53"/>
    <mergeCell ref="I53:K53"/>
    <mergeCell ref="C71:D71"/>
    <mergeCell ref="K71:L71"/>
    <mergeCell ref="A1:F1"/>
    <mergeCell ref="I1:N1"/>
    <mergeCell ref="A5:B5"/>
    <mergeCell ref="I5:J5"/>
    <mergeCell ref="D19:F19"/>
    <mergeCell ref="L19:N19"/>
    <mergeCell ref="C55:D55"/>
    <mergeCell ref="K55:L55"/>
    <mergeCell ref="C59:D59"/>
    <mergeCell ref="K59:L59"/>
  </mergeCells>
  <printOptions horizontalCentered="1"/>
  <pageMargins left="0.7" right="0.7" top="0.75" bottom="0.75" header="0.3" footer="0.3"/>
  <pageSetup paperSize="201" scale="37" fitToHeight="2" orientation="landscape" r:id="rId1"/>
  <headerFooter>
    <oddHeader>&amp;CCALCULATION SPREADSHEET FOR GPSA DATA BOOK, 13th ED.
EXAMPLE 10-2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4"/>
  <sheetViews>
    <sheetView workbookViewId="0"/>
  </sheetViews>
  <sheetFormatPr defaultRowHeight="15" x14ac:dyDescent="0.25"/>
  <sheetData>
    <row r="1" spans="1:1" s="46" customFormat="1" ht="18.75" x14ac:dyDescent="0.3">
      <c r="A1" s="46" t="s">
        <v>151</v>
      </c>
    </row>
    <row r="2" spans="1:1" s="47" customFormat="1" ht="21.75" customHeight="1" x14ac:dyDescent="0.25">
      <c r="A2" s="47" t="s">
        <v>152</v>
      </c>
    </row>
    <row r="3" spans="1:1" s="47" customFormat="1" ht="21.75" customHeight="1" x14ac:dyDescent="0.25">
      <c r="A3" s="47" t="s">
        <v>153</v>
      </c>
    </row>
    <row r="4" spans="1:1" s="47" customFormat="1" ht="21.75" customHeight="1" x14ac:dyDescent="0.25">
      <c r="A4" s="47" t="s">
        <v>154</v>
      </c>
    </row>
    <row r="5" spans="1:1" s="47" customFormat="1" ht="21.75" customHeight="1" x14ac:dyDescent="0.25">
      <c r="A5" s="47" t="s">
        <v>155</v>
      </c>
    </row>
    <row r="6" spans="1:1" s="47" customFormat="1" ht="21.75" customHeight="1" x14ac:dyDescent="0.25">
      <c r="A6" s="47" t="s">
        <v>156</v>
      </c>
    </row>
    <row r="7" spans="1:1" s="47" customFormat="1" ht="21.75" customHeight="1" x14ac:dyDescent="0.25">
      <c r="A7" s="47" t="s">
        <v>157</v>
      </c>
    </row>
    <row r="8" spans="1:1" s="47" customFormat="1" ht="21.75" customHeight="1" x14ac:dyDescent="0.25">
      <c r="A8" s="47" t="s">
        <v>158</v>
      </c>
    </row>
    <row r="9" spans="1:1" s="47" customFormat="1" ht="21.75" customHeight="1" x14ac:dyDescent="0.25">
      <c r="A9" s="47" t="s">
        <v>436</v>
      </c>
    </row>
    <row r="10" spans="1:1" s="47" customFormat="1" ht="21.75" customHeight="1" x14ac:dyDescent="0.25">
      <c r="A10" s="47" t="s">
        <v>440</v>
      </c>
    </row>
    <row r="11" spans="1:1" s="47" customFormat="1" ht="21.75" customHeight="1" x14ac:dyDescent="0.25">
      <c r="A11" s="47" t="s">
        <v>159</v>
      </c>
    </row>
    <row r="12" spans="1:1" s="47" customFormat="1" ht="21.75" customHeight="1" x14ac:dyDescent="0.25">
      <c r="A12" s="47" t="s">
        <v>441</v>
      </c>
    </row>
    <row r="13" spans="1:1" s="47" customFormat="1" ht="21.75" customHeight="1" x14ac:dyDescent="0.25">
      <c r="A13" s="47" t="s">
        <v>434</v>
      </c>
    </row>
    <row r="14" spans="1:1" s="47" customFormat="1" ht="21.75" customHeight="1" x14ac:dyDescent="0.25">
      <c r="A14" s="47" t="s">
        <v>160</v>
      </c>
    </row>
  </sheetData>
  <pageMargins left="0.7" right="0.7" top="0.75" bottom="0.75" header="0.3" footer="0.3"/>
  <pageSetup scale="98" orientation="portrait" horizontalDpi="4294967293" verticalDpi="4294967293" r:id="rId1"/>
  <headerFooter>
    <oddHeader>&amp;CCALCULATION SPREADSHEET FOR GPSA DATA BOOK, 13th EDITION
LIMITS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Nomenclature</vt:lpstr>
      <vt:lpstr>Example 10-1</vt:lpstr>
      <vt:lpstr>Example 10-2 Part 1</vt:lpstr>
      <vt:lpstr>Example 10-2 Part 2</vt:lpstr>
      <vt:lpstr>Limits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Printed>2013-09-27T23:08:46Z</cp:lastPrinted>
  <dcterms:created xsi:type="dcterms:W3CDTF">2008-11-14T14:46:11Z</dcterms:created>
  <dcterms:modified xsi:type="dcterms:W3CDTF">2014-06-08T16:19:42Z</dcterms:modified>
</cp:coreProperties>
</file>