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230" yWindow="960" windowWidth="18975" windowHeight="11955" activeTab="5"/>
  </bookViews>
  <sheets>
    <sheet name="Fig 12-1 Nomenclature" sheetId="1" r:id="rId1"/>
    <sheet name="Example 12-1" sheetId="2" r:id="rId2"/>
    <sheet name="Example 12-2" sheetId="3" r:id="rId3"/>
    <sheet name="Example 12-3" sheetId="4" r:id="rId4"/>
    <sheet name="Example 12-4" sheetId="5" r:id="rId5"/>
    <sheet name="Example 12-5" sheetId="6" r:id="rId6"/>
    <sheet name="Sheet1" sheetId="7" r:id="rId7"/>
  </sheets>
  <calcPr calcId="145621"/>
</workbook>
</file>

<file path=xl/calcChain.xml><?xml version="1.0" encoding="utf-8"?>
<calcChain xmlns="http://schemas.openxmlformats.org/spreadsheetml/2006/main">
  <c r="N21" i="5" l="1"/>
  <c r="N28" i="4"/>
  <c r="M35" i="2"/>
  <c r="N23" i="5" l="1"/>
  <c r="N25" i="5"/>
  <c r="F23" i="5"/>
  <c r="F21" i="5"/>
  <c r="N41" i="6"/>
  <c r="N45" i="6"/>
  <c r="N35" i="6"/>
  <c r="N39" i="6"/>
  <c r="N15" i="6"/>
  <c r="N14" i="6"/>
  <c r="N13" i="6"/>
  <c r="N12" i="6"/>
  <c r="N33" i="6"/>
  <c r="F41" i="6"/>
  <c r="F45" i="6"/>
  <c r="F35" i="6"/>
  <c r="F39" i="6"/>
  <c r="F13" i="6"/>
  <c r="F14" i="6"/>
  <c r="F15" i="6"/>
  <c r="F12" i="6"/>
  <c r="F33" i="6"/>
  <c r="M62" i="2"/>
  <c r="M61" i="2"/>
  <c r="M66" i="2" s="1"/>
  <c r="M67" i="2" s="1"/>
  <c r="M43" i="2"/>
  <c r="M36" i="2"/>
  <c r="N6" i="2"/>
  <c r="M42" i="2"/>
  <c r="M50" i="2"/>
  <c r="N5" i="2"/>
  <c r="M39" i="2"/>
  <c r="N53" i="2" s="1"/>
  <c r="N55" i="2" s="1"/>
  <c r="N57" i="2" s="1"/>
  <c r="N75" i="2" s="1"/>
  <c r="N77" i="2" s="1"/>
  <c r="E62" i="2"/>
  <c r="E61" i="2"/>
  <c r="E66" i="2"/>
  <c r="F67" i="2"/>
  <c r="E43" i="2"/>
  <c r="F6" i="2"/>
  <c r="E42" i="2"/>
  <c r="E50" i="2"/>
  <c r="F5" i="2"/>
  <c r="E35" i="2"/>
  <c r="E39" i="2"/>
  <c r="F53" i="2"/>
  <c r="F55" i="2"/>
  <c r="F57" i="2"/>
  <c r="F75" i="2"/>
  <c r="F77" i="2"/>
  <c r="E36" i="2"/>
  <c r="N30" i="4"/>
  <c r="N26" i="4"/>
  <c r="F28" i="4"/>
  <c r="F26" i="4"/>
  <c r="F30" i="4"/>
  <c r="M17" i="3"/>
  <c r="F17" i="3"/>
  <c r="F25" i="5"/>
</calcChain>
</file>

<file path=xl/sharedStrings.xml><?xml version="1.0" encoding="utf-8"?>
<sst xmlns="http://schemas.openxmlformats.org/spreadsheetml/2006/main" count="1002" uniqueCount="317">
  <si>
    <t>Nomenclature</t>
  </si>
  <si>
    <t>C</t>
  </si>
  <si>
    <t>=</t>
  </si>
  <si>
    <t>d</t>
  </si>
  <si>
    <t>H</t>
  </si>
  <si>
    <t>D</t>
  </si>
  <si>
    <t>k</t>
  </si>
  <si>
    <t>ρ</t>
  </si>
  <si>
    <t>e</t>
  </si>
  <si>
    <t>L</t>
  </si>
  <si>
    <t>P</t>
  </si>
  <si>
    <t>Q</t>
  </si>
  <si>
    <t>S</t>
  </si>
  <si>
    <t>A</t>
  </si>
  <si>
    <t>a</t>
  </si>
  <si>
    <t>AC</t>
  </si>
  <si>
    <t>bbl</t>
  </si>
  <si>
    <t>bhp</t>
  </si>
  <si>
    <r>
      <t>C</t>
    </r>
    <r>
      <rPr>
        <vertAlign val="subscript"/>
        <sz val="10"/>
        <rFont val="Times New Roman"/>
        <family val="1"/>
      </rPr>
      <t>p</t>
    </r>
  </si>
  <si>
    <t>cfs</t>
  </si>
  <si>
    <t>DC</t>
  </si>
  <si>
    <t>g</t>
  </si>
  <si>
    <t>gpm</t>
  </si>
  <si>
    <t>h</t>
  </si>
  <si>
    <t>hyd hp</t>
  </si>
  <si>
    <r>
      <t>L</t>
    </r>
    <r>
      <rPr>
        <vertAlign val="subscript"/>
        <sz val="10"/>
        <rFont val="Times New Roman"/>
        <family val="1"/>
      </rPr>
      <t>s</t>
    </r>
  </si>
  <si>
    <t>m</t>
  </si>
  <si>
    <t>NPSH</t>
  </si>
  <si>
    <t>NPSHA</t>
  </si>
  <si>
    <t>NPSHR</t>
  </si>
  <si>
    <t>n</t>
  </si>
  <si>
    <r>
      <t>n</t>
    </r>
    <r>
      <rPr>
        <vertAlign val="subscript"/>
        <sz val="10"/>
        <rFont val="Times New Roman"/>
        <family val="1"/>
      </rPr>
      <t>s</t>
    </r>
  </si>
  <si>
    <r>
      <rPr>
        <sz val="10"/>
        <rFont val="Calibri"/>
        <family val="2"/>
      </rPr>
      <t>Δ</t>
    </r>
    <r>
      <rPr>
        <sz val="10"/>
        <rFont val="Times New Roman"/>
        <family val="1"/>
      </rPr>
      <t>P</t>
    </r>
  </si>
  <si>
    <r>
      <t>P</t>
    </r>
    <r>
      <rPr>
        <vertAlign val="subscript"/>
        <sz val="10"/>
        <rFont val="Times New Roman"/>
        <family val="1"/>
      </rPr>
      <t>vp</t>
    </r>
  </si>
  <si>
    <t>psi</t>
  </si>
  <si>
    <t>psia</t>
  </si>
  <si>
    <t>psig</t>
  </si>
  <si>
    <t>r</t>
  </si>
  <si>
    <t>RD</t>
  </si>
  <si>
    <t>s</t>
  </si>
  <si>
    <t>sp gr</t>
  </si>
  <si>
    <t>T</t>
  </si>
  <si>
    <r>
      <t>t</t>
    </r>
    <r>
      <rPr>
        <vertAlign val="subscript"/>
        <sz val="10"/>
        <rFont val="Times New Roman"/>
        <family val="1"/>
      </rPr>
      <t>r</t>
    </r>
  </si>
  <si>
    <t>u</t>
  </si>
  <si>
    <t>VE</t>
  </si>
  <si>
    <r>
      <t>Ve</t>
    </r>
    <r>
      <rPr>
        <vertAlign val="subscript"/>
        <sz val="10"/>
        <rFont val="Times New Roman"/>
        <family val="1"/>
      </rPr>
      <t>o</t>
    </r>
  </si>
  <si>
    <r>
      <t>Ve</t>
    </r>
    <r>
      <rPr>
        <vertAlign val="subscript"/>
        <sz val="10"/>
        <rFont val="Times New Roman"/>
        <family val="1"/>
      </rPr>
      <t>ρ</t>
    </r>
  </si>
  <si>
    <r>
      <t>VE</t>
    </r>
    <r>
      <rPr>
        <vertAlign val="subscript"/>
        <sz val="10"/>
        <rFont val="Times New Roman"/>
        <family val="1"/>
      </rPr>
      <t>l</t>
    </r>
  </si>
  <si>
    <t>v</t>
  </si>
  <si>
    <t>z</t>
  </si>
  <si>
    <r>
      <rPr>
        <sz val="10"/>
        <rFont val="Calibri"/>
        <family val="2"/>
      </rPr>
      <t>ρ</t>
    </r>
    <r>
      <rPr>
        <vertAlign val="subscript"/>
        <sz val="10"/>
        <rFont val="Times New Roman"/>
        <family val="1"/>
      </rPr>
      <t>i</t>
    </r>
  </si>
  <si>
    <r>
      <rPr>
        <sz val="10"/>
        <rFont val="Calibri"/>
        <family val="2"/>
      </rPr>
      <t>ρ</t>
    </r>
    <r>
      <rPr>
        <vertAlign val="subscript"/>
        <sz val="10"/>
        <rFont val="Times New Roman"/>
        <family val="1"/>
      </rPr>
      <t>o</t>
    </r>
  </si>
  <si>
    <t>bep</t>
  </si>
  <si>
    <t>c</t>
  </si>
  <si>
    <t>dv</t>
  </si>
  <si>
    <t>f</t>
  </si>
  <si>
    <t>i</t>
  </si>
  <si>
    <t>l</t>
  </si>
  <si>
    <t>o</t>
  </si>
  <si>
    <t>ov</t>
  </si>
  <si>
    <t>p</t>
  </si>
  <si>
    <t>sv</t>
  </si>
  <si>
    <t>vp</t>
  </si>
  <si>
    <t>w</t>
  </si>
  <si>
    <t>x</t>
  </si>
  <si>
    <t>y</t>
  </si>
  <si>
    <t>Subscripts</t>
  </si>
  <si>
    <t>cross-sectional area of plunger, piston, or pipe, sq in.</t>
  </si>
  <si>
    <t>cross-sectional area of piston rod, sq in.</t>
  </si>
  <si>
    <t>alternating current</t>
  </si>
  <si>
    <t>barrel (42 U.S. gallons)</t>
  </si>
  <si>
    <t>brake horsepower</t>
  </si>
  <si>
    <r>
      <t xml:space="preserve">specific heat at average temperature, BTU/(lb• </t>
    </r>
    <r>
      <rPr>
        <sz val="10"/>
        <rFont val="Calibri"/>
        <family val="2"/>
      </rPr>
      <t>°</t>
    </r>
    <r>
      <rPr>
        <sz val="10"/>
        <rFont val="Times New Roman"/>
        <family val="1"/>
      </rPr>
      <t>F)</t>
    </r>
  </si>
  <si>
    <t>cu ft/sec</t>
  </si>
  <si>
    <t>displacement of reciprocating pump, gpm</t>
  </si>
  <si>
    <t>direct current</t>
  </si>
  <si>
    <t>impeller diameter, in.</t>
  </si>
  <si>
    <t>pump efficiency, fraction</t>
  </si>
  <si>
    <r>
      <t>32.2 ft/sec</t>
    </r>
    <r>
      <rPr>
        <vertAlign val="superscript"/>
        <sz val="10"/>
        <rFont val="Times New Roman"/>
        <family val="1"/>
      </rPr>
      <t xml:space="preserve">2 </t>
    </r>
    <r>
      <rPr>
        <sz val="10"/>
        <rFont val="Times New Roman"/>
        <family val="1"/>
      </rPr>
      <t>(acceleration of gravity)</t>
    </r>
  </si>
  <si>
    <t>U.S. gallons/minute</t>
  </si>
  <si>
    <t>total equipment head, ft of fluid</t>
  </si>
  <si>
    <t>head, ft of fluid pumped</t>
  </si>
  <si>
    <t>hydraulic horsepower</t>
  </si>
  <si>
    <t>length of suction pipe, ft</t>
  </si>
  <si>
    <t>stroke length, in.</t>
  </si>
  <si>
    <t>number of plungers or pistons</t>
  </si>
  <si>
    <t>net positive suction head of fluid pumped, ft</t>
  </si>
  <si>
    <t>NPSH available, ft</t>
  </si>
  <si>
    <t>NPSH required, ft</t>
  </si>
  <si>
    <t>speed of rotation, revolutions/minute (rpm)</t>
  </si>
  <si>
    <t>differential pressure, psi</t>
  </si>
  <si>
    <t>pressure, psia or psig</t>
  </si>
  <si>
    <t>liquid vapor pressure at pumping temperature, psia</t>
  </si>
  <si>
    <t>lb/sq in.</t>
  </si>
  <si>
    <t>lb/sq in. absolute</t>
  </si>
  <si>
    <t>lb/sq in. gauge</t>
  </si>
  <si>
    <t>rate of liquid flow, gpm</t>
  </si>
  <si>
    <t>ratio of internal volume of fluid between valves, when the piston or plunger is at the end of the suction stroke, to the piston or plunger displacement.</t>
  </si>
  <si>
    <t>suction specific speed (units per Eq 12-7)</t>
  </si>
  <si>
    <r>
      <t xml:space="preserve">temperature rise, </t>
    </r>
    <r>
      <rPr>
        <sz val="10"/>
        <rFont val="Calibri"/>
        <family val="2"/>
      </rPr>
      <t>°</t>
    </r>
    <r>
      <rPr>
        <sz val="10"/>
        <rFont val="Times New Roman"/>
        <family val="1"/>
      </rPr>
      <t>F</t>
    </r>
  </si>
  <si>
    <t>impeller peripheral velocity, ft/sec</t>
  </si>
  <si>
    <t>volumetric efficiency, fraction</t>
  </si>
  <si>
    <t>overall volumetric efficiency</t>
  </si>
  <si>
    <t>volumetric efficiency due to density change</t>
  </si>
  <si>
    <t>volumetric efficiency due to leakage</t>
  </si>
  <si>
    <t>liquid mean velocity at a system point, ft/sec</t>
  </si>
  <si>
    <r>
      <t>density at average flowing conditions, lb/ft</t>
    </r>
    <r>
      <rPr>
        <vertAlign val="superscript"/>
        <sz val="10"/>
        <rFont val="Times New Roman"/>
        <family val="1"/>
      </rPr>
      <t>3</t>
    </r>
  </si>
  <si>
    <r>
      <t>inlet density, lb/ft</t>
    </r>
    <r>
      <rPr>
        <vertAlign val="superscript"/>
        <sz val="10"/>
        <rFont val="Times New Roman"/>
        <family val="1"/>
      </rPr>
      <t>3</t>
    </r>
  </si>
  <si>
    <r>
      <t>outlet density, lb/ft</t>
    </r>
    <r>
      <rPr>
        <vertAlign val="superscript"/>
        <sz val="10"/>
        <rFont val="Times New Roman"/>
        <family val="1"/>
      </rPr>
      <t>3</t>
    </r>
  </si>
  <si>
    <t>acceleration</t>
  </si>
  <si>
    <t>best efficiency point, for maximum impeller diameter</t>
  </si>
  <si>
    <t>compression</t>
  </si>
  <si>
    <t>discharge of pump</t>
  </si>
  <si>
    <t>discharge vessel</t>
  </si>
  <si>
    <t>displacement</t>
  </si>
  <si>
    <t>friction</t>
  </si>
  <si>
    <t>inlet of equipment</t>
  </si>
  <si>
    <t>leakage</t>
  </si>
  <si>
    <t>outlet of equipment</t>
  </si>
  <si>
    <t>overall</t>
  </si>
  <si>
    <t>pressure</t>
  </si>
  <si>
    <t>rise</t>
  </si>
  <si>
    <t>static, suction of pump, specific, or stroke</t>
  </si>
  <si>
    <t>suction vessel</t>
  </si>
  <si>
    <t>velocity</t>
  </si>
  <si>
    <t>vapor pressure</t>
  </si>
  <si>
    <t xml:space="preserve"> water</t>
  </si>
  <si>
    <t>impeller diameter or speed 1</t>
  </si>
  <si>
    <t>impeller diameter or speed 2</t>
  </si>
  <si>
    <t>torque, ft lb</t>
  </si>
  <si>
    <t>slip or leakage factor for reciprocating and rotary pumps</t>
  </si>
  <si>
    <t>specific gravity at average flowing conditions..  Equal to RD</t>
  </si>
  <si>
    <t>Given Data:</t>
  </si>
  <si>
    <t>in</t>
  </si>
  <si>
    <t>°F</t>
  </si>
  <si>
    <t>Intermediate Calculations (not shown)</t>
  </si>
  <si>
    <t>Reflux Drum Pressure</t>
  </si>
  <si>
    <t>Depropanizer Pressure</t>
  </si>
  <si>
    <t>Pumping Temperature</t>
  </si>
  <si>
    <r>
      <rPr>
        <sz val="11"/>
        <rFont val="Calibri"/>
        <family val="2"/>
      </rPr>
      <t>°</t>
    </r>
    <r>
      <rPr>
        <sz val="11"/>
        <rFont val="Times New Roman"/>
        <family val="1"/>
      </rPr>
      <t>F</t>
    </r>
  </si>
  <si>
    <t>Max Flow Rate</t>
  </si>
  <si>
    <r>
      <t>Specific Gravity of C</t>
    </r>
    <r>
      <rPr>
        <vertAlign val="subscript"/>
        <sz val="11"/>
        <rFont val="Times New Roman"/>
        <family val="1"/>
      </rPr>
      <t>3</t>
    </r>
  </si>
  <si>
    <t>To determine the required differential head</t>
  </si>
  <si>
    <r>
      <t>Example 12-2</t>
    </r>
    <r>
      <rPr>
        <sz val="11"/>
        <rFont val="Times New Roman"/>
        <family val="1"/>
      </rPr>
      <t xml:space="preserve"> -- Calculate the power required for a simplex plunger pump delivering 10 gpm of liquid of any specific gravity at 3000 psi differential pressure and mechanical efficiency of 90%.</t>
    </r>
  </si>
  <si>
    <t>Differential Pressure</t>
  </si>
  <si>
    <t>To determine Power</t>
  </si>
  <si>
    <r>
      <t>(Q•</t>
    </r>
    <r>
      <rPr>
        <sz val="11"/>
        <rFont val="Calibri"/>
        <family val="2"/>
      </rPr>
      <t>Δ</t>
    </r>
    <r>
      <rPr>
        <sz val="11"/>
        <rFont val="Times New Roman"/>
        <family val="1"/>
      </rPr>
      <t>P)/(1714•e)</t>
    </r>
  </si>
  <si>
    <t>Fig 12-2</t>
  </si>
  <si>
    <t>(10•3000)/(1714•0.9)</t>
  </si>
  <si>
    <t>hp</t>
  </si>
  <si>
    <r>
      <t>Example 12-3</t>
    </r>
    <r>
      <rPr>
        <sz val="11"/>
        <rFont val="Times New Roman"/>
        <family val="1"/>
      </rPr>
      <t xml:space="preserve"> -- For a 3" diameter and a 5 inch stroke triplex plunger pump pumping propane with a suction density 31.4 lb/cu ft and a discharge density 32.65 lb/cu ft and given that r=4.6 and s=0.03, find the overall discharge volumetric efficiency.</t>
    </r>
  </si>
  <si>
    <r>
      <t>lb/ft</t>
    </r>
    <r>
      <rPr>
        <vertAlign val="superscript"/>
        <sz val="11"/>
        <rFont val="Times New Roman"/>
        <family val="1"/>
      </rPr>
      <t>3</t>
    </r>
  </si>
  <si>
    <t>To determine Overall Discharge Volumetric Efficiency</t>
  </si>
  <si>
    <r>
      <t>VE</t>
    </r>
    <r>
      <rPr>
        <vertAlign val="subscript"/>
        <sz val="11"/>
        <rFont val="Times New Roman"/>
        <family val="1"/>
      </rPr>
      <t>dov</t>
    </r>
  </si>
  <si>
    <r>
      <t>VE</t>
    </r>
    <r>
      <rPr>
        <vertAlign val="subscript"/>
        <sz val="11"/>
        <rFont val="Arial"/>
        <family val="2"/>
      </rPr>
      <t>l</t>
    </r>
    <r>
      <rPr>
        <sz val="11"/>
        <rFont val="Arial"/>
        <family val="2"/>
      </rPr>
      <t>•VE</t>
    </r>
    <r>
      <rPr>
        <vertAlign val="subscript"/>
        <sz val="11"/>
        <rFont val="Cambria"/>
        <family val="1"/>
      </rPr>
      <t>dρ</t>
    </r>
  </si>
  <si>
    <t>Eq 12-13</t>
  </si>
  <si>
    <t>To determine Volumetric Efficiency due to leakage</t>
  </si>
  <si>
    <r>
      <t>VE</t>
    </r>
    <r>
      <rPr>
        <vertAlign val="subscript"/>
        <sz val="11"/>
        <rFont val="Times New Roman"/>
        <family val="1"/>
      </rPr>
      <t>l</t>
    </r>
  </si>
  <si>
    <t>1-s</t>
  </si>
  <si>
    <t>Eq 12-14</t>
  </si>
  <si>
    <t>To determine Discharge Volumetric Efficiency due to Density</t>
  </si>
  <si>
    <r>
      <t>1-r(1-</t>
    </r>
    <r>
      <rPr>
        <sz val="11"/>
        <rFont val="Calibri"/>
        <family val="2"/>
      </rPr>
      <t>ρ</t>
    </r>
    <r>
      <rPr>
        <vertAlign val="subscript"/>
        <sz val="11"/>
        <rFont val="Times New Roman"/>
        <family val="1"/>
      </rPr>
      <t>i</t>
    </r>
    <r>
      <rPr>
        <sz val="11"/>
        <rFont val="Times New Roman"/>
        <family val="1"/>
      </rPr>
      <t>/</t>
    </r>
    <r>
      <rPr>
        <sz val="11"/>
        <rFont val="Calibri"/>
        <family val="2"/>
      </rPr>
      <t>ρ</t>
    </r>
    <r>
      <rPr>
        <vertAlign val="subscript"/>
        <sz val="11"/>
        <rFont val="Times New Roman"/>
        <family val="1"/>
      </rPr>
      <t>o</t>
    </r>
    <r>
      <rPr>
        <sz val="11"/>
        <rFont val="Times New Roman"/>
        <family val="1"/>
      </rPr>
      <t>)</t>
    </r>
  </si>
  <si>
    <t>Eq 12-15</t>
  </si>
  <si>
    <r>
      <t>VE</t>
    </r>
    <r>
      <rPr>
        <vertAlign val="subscript"/>
        <sz val="11"/>
        <color indexed="16"/>
        <rFont val="Times New Roman"/>
        <family val="1"/>
      </rPr>
      <t>l</t>
    </r>
  </si>
  <si>
    <t>1-0.03</t>
  </si>
  <si>
    <r>
      <t>VE</t>
    </r>
    <r>
      <rPr>
        <vertAlign val="subscript"/>
        <sz val="11"/>
        <rFont val="Times New Roman"/>
        <family val="1"/>
      </rPr>
      <t>dρ</t>
    </r>
  </si>
  <si>
    <r>
      <t>VE</t>
    </r>
    <r>
      <rPr>
        <vertAlign val="subscript"/>
        <sz val="11"/>
        <color indexed="16"/>
        <rFont val="Cambria"/>
        <family val="1"/>
      </rPr>
      <t>dρ</t>
    </r>
  </si>
  <si>
    <t>1-4.6(1-31.4/32.65)</t>
  </si>
  <si>
    <r>
      <t>VE</t>
    </r>
    <r>
      <rPr>
        <vertAlign val="subscript"/>
        <sz val="11"/>
        <color indexed="18"/>
        <rFont val="Times New Roman"/>
        <family val="1"/>
      </rPr>
      <t>dov</t>
    </r>
  </si>
  <si>
    <t>(0.970)•(0.824)</t>
  </si>
  <si>
    <r>
      <t>Example 12-4</t>
    </r>
    <r>
      <rPr>
        <sz val="11"/>
        <rFont val="Times New Roman"/>
        <family val="1"/>
      </rPr>
      <t xml:space="preserve"> -- Calculate the acceleration head, given a 2" diameter x 5" stroke triplex pump running at 360 rpm and displacing 73 gpm of water with a suction pipe made up of 4' of 4" and 20' of 6" standard wall pipe.</t>
    </r>
  </si>
  <si>
    <t>rpm</t>
  </si>
  <si>
    <r>
      <t>h</t>
    </r>
    <r>
      <rPr>
        <vertAlign val="subscript"/>
        <sz val="11"/>
        <color indexed="16"/>
        <rFont val="Times New Roman"/>
        <family val="1"/>
      </rPr>
      <t>a4</t>
    </r>
  </si>
  <si>
    <t>ft</t>
  </si>
  <si>
    <r>
      <t>Example 12-5</t>
    </r>
    <r>
      <rPr>
        <sz val="11"/>
        <rFont val="Times New Roman"/>
        <family val="1"/>
      </rPr>
      <t xml:space="preserve"> -- Specify an HPRT driven pump for a gas sweetening process using the following given data:</t>
    </r>
  </si>
  <si>
    <t>lean DEA specific gravity</t>
  </si>
  <si>
    <r>
      <t xml:space="preserve">lean DEA vapor pressure at 120 </t>
    </r>
    <r>
      <rPr>
        <sz val="11"/>
        <rFont val="Calibri"/>
        <family val="2"/>
      </rPr>
      <t>°</t>
    </r>
    <r>
      <rPr>
        <sz val="11"/>
        <rFont val="Times New Roman"/>
        <family val="1"/>
      </rPr>
      <t>f</t>
    </r>
  </si>
  <si>
    <t>pump suction total pressure</t>
  </si>
  <si>
    <t>pump discharge total pressure</t>
  </si>
  <si>
    <t>HPRT inlet total pressure</t>
  </si>
  <si>
    <t>HPRT outlet total pressure</t>
  </si>
  <si>
    <t>To determine NPSHA</t>
  </si>
  <si>
    <r>
      <t>[2.31 • (P</t>
    </r>
    <r>
      <rPr>
        <vertAlign val="subscript"/>
        <sz val="11"/>
        <rFont val="Times New Roman"/>
        <family val="1"/>
      </rPr>
      <t>i</t>
    </r>
    <r>
      <rPr>
        <sz val="11"/>
        <rFont val="Times New Roman"/>
        <family val="1"/>
      </rPr>
      <t>-P</t>
    </r>
    <r>
      <rPr>
        <vertAlign val="subscript"/>
        <sz val="11"/>
        <rFont val="Times New Roman"/>
        <family val="1"/>
      </rPr>
      <t>vp</t>
    </r>
    <r>
      <rPr>
        <sz val="11"/>
        <rFont val="Times New Roman"/>
        <family val="1"/>
      </rPr>
      <t>)]/sp gr</t>
    </r>
  </si>
  <si>
    <t>Eq 12-6</t>
  </si>
  <si>
    <t>To determine Required Head for Pump</t>
  </si>
  <si>
    <t>\</t>
  </si>
  <si>
    <r>
      <t>[2.31 • (P</t>
    </r>
    <r>
      <rPr>
        <vertAlign val="subscript"/>
        <sz val="11"/>
        <rFont val="Times New Roman"/>
        <family val="1"/>
      </rPr>
      <t>d</t>
    </r>
    <r>
      <rPr>
        <sz val="11"/>
        <rFont val="Times New Roman"/>
        <family val="1"/>
      </rPr>
      <t>-P</t>
    </r>
    <r>
      <rPr>
        <vertAlign val="subscript"/>
        <sz val="11"/>
        <rFont val="Times New Roman"/>
        <family val="1"/>
      </rPr>
      <t>s</t>
    </r>
    <r>
      <rPr>
        <sz val="11"/>
        <rFont val="Times New Roman"/>
        <family val="1"/>
      </rPr>
      <t>)]/sp gr</t>
    </r>
  </si>
  <si>
    <t>Required H</t>
  </si>
  <si>
    <r>
      <t>(</t>
    </r>
    <r>
      <rPr>
        <sz val="11"/>
        <rFont val="Calibri"/>
        <family val="2"/>
      </rPr>
      <t>Δ</t>
    </r>
    <r>
      <rPr>
        <sz val="11"/>
        <rFont val="Times New Roman"/>
        <family val="1"/>
      </rPr>
      <t>P•2.31)/sp gr</t>
    </r>
  </si>
  <si>
    <t>Eq 12-3</t>
  </si>
  <si>
    <t>Required H with 10% safety factor</t>
  </si>
  <si>
    <t>To determine Hydraulic Power</t>
  </si>
  <si>
    <t>(Q•H•sp gr)/3960</t>
  </si>
  <si>
    <t>To determine Actual Horsepower</t>
  </si>
  <si>
    <t>hyd hp/e</t>
  </si>
  <si>
    <r>
      <t>[2.31•(P</t>
    </r>
    <r>
      <rPr>
        <vertAlign val="subscript"/>
        <sz val="11"/>
        <rFont val="Times New Roman"/>
        <family val="1"/>
      </rPr>
      <t>sv</t>
    </r>
    <r>
      <rPr>
        <sz val="11"/>
        <rFont val="Times New Roman"/>
        <family val="1"/>
      </rPr>
      <t>-P</t>
    </r>
    <r>
      <rPr>
        <vertAlign val="subscript"/>
        <sz val="11"/>
        <rFont val="Times New Roman"/>
        <family val="1"/>
      </rPr>
      <t>vp</t>
    </r>
    <r>
      <rPr>
        <sz val="11"/>
        <rFont val="Times New Roman"/>
        <family val="1"/>
      </rPr>
      <t>)]/sp gr</t>
    </r>
  </si>
  <si>
    <t>Reflux Drum</t>
  </si>
  <si>
    <t>Elevation</t>
  </si>
  <si>
    <t>Elevation at Suction</t>
  </si>
  <si>
    <t>Elevation at Discharge</t>
  </si>
  <si>
    <t>20•(0.485/2.31)</t>
  </si>
  <si>
    <t>Friction</t>
  </si>
  <si>
    <t>piping</t>
  </si>
  <si>
    <t>valves</t>
  </si>
  <si>
    <t>+</t>
  </si>
  <si>
    <t>-</t>
  </si>
  <si>
    <t>Tower</t>
  </si>
  <si>
    <t>orifice</t>
  </si>
  <si>
    <t>filter</t>
  </si>
  <si>
    <t>check valve</t>
  </si>
  <si>
    <t>control valve</t>
  </si>
  <si>
    <t>74•(0.485/2.31)</t>
  </si>
  <si>
    <r>
      <rPr>
        <sz val="11"/>
        <color indexed="16"/>
        <rFont val="Calibri"/>
        <family val="2"/>
      </rPr>
      <t>Δ</t>
    </r>
    <r>
      <rPr>
        <sz val="11"/>
        <color indexed="16"/>
        <rFont val="Times New Roman"/>
        <family val="1"/>
      </rPr>
      <t>P</t>
    </r>
  </si>
  <si>
    <r>
      <t>ATP</t>
    </r>
    <r>
      <rPr>
        <vertAlign val="subscript"/>
        <sz val="11"/>
        <color indexed="16"/>
        <rFont val="Times New Roman"/>
        <family val="1"/>
      </rPr>
      <t>D</t>
    </r>
    <r>
      <rPr>
        <sz val="11"/>
        <color indexed="16"/>
        <rFont val="Times New Roman"/>
        <family val="1"/>
      </rPr>
      <t>-ATP</t>
    </r>
    <r>
      <rPr>
        <vertAlign val="subscript"/>
        <sz val="11"/>
        <color indexed="16"/>
        <rFont val="Times New Roman"/>
        <family val="1"/>
      </rPr>
      <t>S</t>
    </r>
  </si>
  <si>
    <r>
      <t>Absolute Total Pressure at Pump Suction, ATP</t>
    </r>
    <r>
      <rPr>
        <vertAlign val="subscript"/>
        <sz val="11"/>
        <color indexed="16"/>
        <rFont val="Times New Roman"/>
        <family val="1"/>
      </rPr>
      <t>S</t>
    </r>
  </si>
  <si>
    <r>
      <t>Absolute Total Pressure at Pump Discharge, ATP</t>
    </r>
    <r>
      <rPr>
        <vertAlign val="subscript"/>
        <sz val="11"/>
        <color indexed="16"/>
        <rFont val="Times New Roman"/>
        <family val="1"/>
      </rPr>
      <t>D</t>
    </r>
  </si>
  <si>
    <t>(61.2•2.31)/0.485</t>
  </si>
  <si>
    <t>0.1•H+H</t>
  </si>
  <si>
    <t>(0.1•292)+292</t>
  </si>
  <si>
    <t>Calculation of NPSHA</t>
  </si>
  <si>
    <t>Reflux drum pressure</t>
  </si>
  <si>
    <t>Fluid vapor pressure</t>
  </si>
  <si>
    <t>pisa</t>
  </si>
  <si>
    <t>(3.5•2.31)/0.485</t>
  </si>
  <si>
    <t>Calculation of Hydraulic Power</t>
  </si>
  <si>
    <t>[360•320.8•0.485]/3960</t>
  </si>
  <si>
    <t>14.1/0.62</t>
  </si>
  <si>
    <r>
      <t>h</t>
    </r>
    <r>
      <rPr>
        <vertAlign val="subscript"/>
        <sz val="11"/>
        <color indexed="16"/>
        <rFont val="Times New Roman"/>
        <family val="1"/>
      </rPr>
      <t>a6</t>
    </r>
  </si>
  <si>
    <r>
      <t>h</t>
    </r>
    <r>
      <rPr>
        <vertAlign val="subscript"/>
        <sz val="11"/>
        <color indexed="18"/>
        <rFont val="Times New Roman"/>
        <family val="1"/>
      </rPr>
      <t>a</t>
    </r>
  </si>
  <si>
    <r>
      <t>h</t>
    </r>
    <r>
      <rPr>
        <vertAlign val="subscript"/>
        <sz val="11"/>
        <color indexed="18"/>
        <rFont val="Times New Roman"/>
        <family val="1"/>
      </rPr>
      <t>a4</t>
    </r>
    <r>
      <rPr>
        <sz val="11"/>
        <color indexed="18"/>
        <rFont val="Times New Roman"/>
        <family val="1"/>
      </rPr>
      <t>+h</t>
    </r>
    <r>
      <rPr>
        <vertAlign val="subscript"/>
        <sz val="11"/>
        <color indexed="18"/>
        <rFont val="Times New Roman"/>
        <family val="1"/>
      </rPr>
      <t>a6</t>
    </r>
  </si>
  <si>
    <t>Pump Selected</t>
  </si>
  <si>
    <t>stage</t>
  </si>
  <si>
    <t>HPRT Selected</t>
  </si>
  <si>
    <t>(Q• H• sp gr)/(3960• e)</t>
  </si>
  <si>
    <t>NPSHA for pump</t>
  </si>
  <si>
    <t>[2.31• (89.7-1.7)]/1.0</t>
  </si>
  <si>
    <t>H for pump</t>
  </si>
  <si>
    <t>[2.31• (985-75)]/1.0</t>
  </si>
  <si>
    <t>e of 5 stage pump</t>
  </si>
  <si>
    <t>bhp for pump</t>
  </si>
  <si>
    <t>(1000• 2102• 1.0)/(3960• 0.785)</t>
  </si>
  <si>
    <t>H for HPRT</t>
  </si>
  <si>
    <t>[2.31 • (960-85)]/1.01</t>
  </si>
  <si>
    <t>rich DEA specific gravity</t>
  </si>
  <si>
    <t>e of 3 stage HPRT</t>
  </si>
  <si>
    <t>bhp from HPRT</t>
  </si>
  <si>
    <t>(1000• 2001• 1.01• 0.76)/3960</t>
  </si>
  <si>
    <r>
      <t>ft/sec</t>
    </r>
    <r>
      <rPr>
        <vertAlign val="superscript"/>
        <sz val="11"/>
        <rFont val="Times New Roman"/>
        <family val="1"/>
      </rPr>
      <t>2</t>
    </r>
  </si>
  <si>
    <t>Flow Rate                    Q</t>
  </si>
  <si>
    <t>Pump Efficiency           e</t>
  </si>
  <si>
    <t>Differential Pressure  ΔP</t>
  </si>
  <si>
    <r>
      <t>Stroke Length             L</t>
    </r>
    <r>
      <rPr>
        <vertAlign val="subscript"/>
        <sz val="11"/>
        <rFont val="Times New Roman"/>
        <family val="1"/>
      </rPr>
      <t>s</t>
    </r>
  </si>
  <si>
    <r>
      <t xml:space="preserve">Suction Density           </t>
    </r>
    <r>
      <rPr>
        <sz val="11"/>
        <rFont val="Calibri"/>
        <family val="2"/>
      </rPr>
      <t>ρ</t>
    </r>
    <r>
      <rPr>
        <vertAlign val="subscript"/>
        <sz val="11"/>
        <rFont val="Times New Roman"/>
        <family val="1"/>
      </rPr>
      <t>i</t>
    </r>
  </si>
  <si>
    <r>
      <t xml:space="preserve">Discharge Density       </t>
    </r>
    <r>
      <rPr>
        <sz val="11"/>
        <rFont val="Calibri"/>
        <family val="2"/>
      </rPr>
      <t>ρ</t>
    </r>
    <r>
      <rPr>
        <vertAlign val="subscript"/>
        <sz val="11"/>
        <rFont val="Times New Roman"/>
        <family val="1"/>
      </rPr>
      <t>o</t>
    </r>
  </si>
  <si>
    <t>Speed of Rotation         n</t>
  </si>
  <si>
    <t>Flow Rate                   Q</t>
  </si>
  <si>
    <r>
      <t>Length of 4" pipe        L</t>
    </r>
    <r>
      <rPr>
        <vertAlign val="subscript"/>
        <sz val="11"/>
        <rFont val="Times New Roman"/>
        <family val="1"/>
      </rPr>
      <t>4</t>
    </r>
  </si>
  <si>
    <r>
      <t>Length of 6" pipe        L</t>
    </r>
    <r>
      <rPr>
        <vertAlign val="subscript"/>
        <sz val="11"/>
        <rFont val="Times New Roman"/>
        <family val="1"/>
      </rPr>
      <t>6</t>
    </r>
  </si>
  <si>
    <t>Gravity Constant         g</t>
  </si>
  <si>
    <t>Diameter                    d</t>
  </si>
  <si>
    <r>
      <t>lean DEA flow            Q</t>
    </r>
    <r>
      <rPr>
        <vertAlign val="subscript"/>
        <sz val="11"/>
        <rFont val="Times New Roman"/>
        <family val="1"/>
      </rPr>
      <t>l</t>
    </r>
  </si>
  <si>
    <r>
      <t>lean DEA temperature T</t>
    </r>
    <r>
      <rPr>
        <vertAlign val="subscript"/>
        <sz val="11"/>
        <rFont val="Times New Roman"/>
        <family val="1"/>
      </rPr>
      <t>l</t>
    </r>
  </si>
  <si>
    <r>
      <t>rich DEA flow            Q</t>
    </r>
    <r>
      <rPr>
        <vertAlign val="subscript"/>
        <sz val="11"/>
        <rFont val="Times New Roman"/>
        <family val="1"/>
      </rPr>
      <t>r</t>
    </r>
  </si>
  <si>
    <r>
      <t>rich DEA temperature  T</t>
    </r>
    <r>
      <rPr>
        <vertAlign val="subscript"/>
        <sz val="11"/>
        <rFont val="Times New Roman"/>
        <family val="1"/>
      </rPr>
      <t>r</t>
    </r>
  </si>
  <si>
    <t>Diameter                     d</t>
  </si>
  <si>
    <r>
      <t>Stroke Length              L</t>
    </r>
    <r>
      <rPr>
        <vertAlign val="subscript"/>
        <sz val="11"/>
        <rFont val="Times New Roman"/>
        <family val="1"/>
      </rPr>
      <t>s</t>
    </r>
  </si>
  <si>
    <r>
      <t>Example 12-1</t>
    </r>
    <r>
      <rPr>
        <sz val="11"/>
        <rFont val="Times New Roman"/>
        <family val="1"/>
      </rPr>
      <t xml:space="preserve"> -- Liquid propane, at its bubble point, is to be pumped from a reflux drum to a depropanizer.  The maximum flow rate is expected to be 360 gpm.  The pressures in the vessels are 200 and 220 psia respectively.  The specific gravity of propane at the pumping temperature (100 </t>
    </r>
    <r>
      <rPr>
        <sz val="11"/>
        <rFont val="Calibri"/>
        <family val="2"/>
      </rPr>
      <t>°</t>
    </r>
    <r>
      <rPr>
        <sz val="11"/>
        <rFont val="Times New Roman"/>
        <family val="1"/>
      </rPr>
      <t>F) is 0.485.  The elevations and estimated frictional pressure losses are shown on Fig 12-6.  the pump curves are shown in Fig 12-7.  The pump nozzles elevations are zero and the velocity head at nozzles is negligible.</t>
    </r>
  </si>
  <si>
    <t>Fig 12-6</t>
  </si>
  <si>
    <t>Fig 12-20</t>
  </si>
  <si>
    <t>Fig 12-19</t>
  </si>
  <si>
    <t>Eq 12-6a</t>
  </si>
  <si>
    <t>constant (Fig 12-18)</t>
  </si>
  <si>
    <t>factor related to fluid compressibility (Fig 12-18)</t>
  </si>
  <si>
    <t>K</t>
  </si>
  <si>
    <t>type of pump factor (Equation 12-17)</t>
  </si>
  <si>
    <t>NPPP</t>
  </si>
  <si>
    <r>
      <t>net positive pipe pressure, psia (NPPP = P</t>
    </r>
    <r>
      <rPr>
        <vertAlign val="subscript"/>
        <sz val="10"/>
        <rFont val="Times New Roman"/>
        <family val="1"/>
      </rPr>
      <t>x</t>
    </r>
    <r>
      <rPr>
        <sz val="10"/>
        <rFont val="Times New Roman"/>
        <family val="1"/>
      </rPr>
      <t xml:space="preserve"> - P</t>
    </r>
    <r>
      <rPr>
        <vertAlign val="subscript"/>
        <sz val="10"/>
        <rFont val="Times New Roman"/>
        <family val="1"/>
      </rPr>
      <t>vp</t>
    </r>
    <r>
      <rPr>
        <sz val="10"/>
        <rFont val="Times New Roman"/>
        <family val="1"/>
      </rPr>
      <t xml:space="preserve"> &gt;  0</t>
    </r>
  </si>
  <si>
    <t>specific speed (See Fig. 12-2 for units)</t>
  </si>
  <si>
    <t>N</t>
  </si>
  <si>
    <t>Polytropic exponent of charge gas. (For nitrogen, N= 1.4)</t>
  </si>
  <si>
    <t>relative density of pumped fluid at average flowing conditions to water density at standard conditions</t>
  </si>
  <si>
    <r>
      <t>pulsation dampener volume, in</t>
    </r>
    <r>
      <rPr>
        <vertAlign val="superscript"/>
        <sz val="10"/>
        <rFont val="Times New Roman"/>
        <family val="1"/>
      </rPr>
      <t>3</t>
    </r>
  </si>
  <si>
    <r>
      <t>V</t>
    </r>
    <r>
      <rPr>
        <vertAlign val="subscript"/>
        <sz val="10"/>
        <rFont val="Times New Roman"/>
        <family val="1"/>
      </rPr>
      <t>pd</t>
    </r>
  </si>
  <si>
    <t>elevation of a point of the system above (+) or below (-) datum of the pump.  For piping, the elevation is from the datum to the piping centerline; for vessels and tanks, the elevation is from the datum to the liquid level, ft.</t>
  </si>
  <si>
    <t>Greek:</t>
  </si>
  <si>
    <t>Δ</t>
  </si>
  <si>
    <t>allowable pressure fluctuations as a percentage of mean pressure</t>
  </si>
  <si>
    <t>ave</t>
  </si>
  <si>
    <t>with P, average pressure in pulsating flow</t>
  </si>
  <si>
    <t>max</t>
  </si>
  <si>
    <t>with P, maximum acceptable peak pressure in pulsating flow</t>
  </si>
  <si>
    <t>min</t>
  </si>
  <si>
    <t>with P, minimum acceptable valley pressure in pulsating flow</t>
  </si>
  <si>
    <t>point x in the inlet subsystem</t>
  </si>
  <si>
    <t>point y in the outlet subsystem</t>
  </si>
  <si>
    <t>Efficiency is found by looking at Fig 12-7</t>
  </si>
  <si>
    <t>Average Velocity in 4" pipe</t>
  </si>
  <si>
    <t>Average Velocity in 6" pipe</t>
  </si>
  <si>
    <t>fps</t>
  </si>
  <si>
    <t>[2.31• (75 + 14.7 - 1.7)]/1.0</t>
  </si>
  <si>
    <t>[2.31• (985 - 75)]/1.0</t>
  </si>
  <si>
    <r>
      <t>Application 12-1</t>
    </r>
    <r>
      <rPr>
        <sz val="11"/>
        <rFont val="Times New Roman"/>
        <family val="1"/>
      </rPr>
      <t xml:space="preserve"> -- Liquid propane, at its bubble point, is to be pumped from a reflux drum to a depropanizer.  The maximum flow rate is expected to be 360 gpm.  The pressures in the vessels are 200 and 220 psia respectively.  The specific gravity of propane at the pumping temperature (100 </t>
    </r>
    <r>
      <rPr>
        <sz val="11"/>
        <rFont val="Calibri"/>
        <family val="2"/>
      </rPr>
      <t>°</t>
    </r>
    <r>
      <rPr>
        <sz val="11"/>
        <rFont val="Times New Roman"/>
        <family val="1"/>
      </rPr>
      <t>F) is 0.485.  The elevations and estimated frictional pressure losses are shown on Fig 12-6.  the pump curves are shown in Fig 12-7.  The pump nozzles elevations are zero and the velocity head at nozzles is negligible.</t>
    </r>
  </si>
  <si>
    <r>
      <t>Application 12-2</t>
    </r>
    <r>
      <rPr>
        <sz val="11"/>
        <rFont val="Times New Roman"/>
        <family val="1"/>
      </rPr>
      <t xml:space="preserve"> -- Calculate the power required for a simplex plunger pump delivering 10 gpm of liquid of any specific gravity at 3000 psi differential pressure and mechanical efficiency of 90%.</t>
    </r>
  </si>
  <si>
    <r>
      <t>Application 12-3</t>
    </r>
    <r>
      <rPr>
        <sz val="11"/>
        <rFont val="Times New Roman"/>
        <family val="1"/>
      </rPr>
      <t xml:space="preserve"> -- For a 3" diameter and a 5 inch stroke triplex plunger pump pumping propane with a suction density 31.4 lb/cu ft and a discharge density 32.65 lb/cu ft and given that r=4.6 and s=0.03, find the overall discharge volumetric efficiency.</t>
    </r>
  </si>
  <si>
    <r>
      <t>Application 12-4</t>
    </r>
    <r>
      <rPr>
        <sz val="11"/>
        <rFont val="Times New Roman"/>
        <family val="1"/>
      </rPr>
      <t xml:space="preserve"> -- Calculate the acceleration head, given a 2" diameter x 5" stroke triplex pump running at 360 rpm and displacing 73 gpm of water with a suction pipe made up of 4' of 4" and 20' of 6" standard wall pipe.</t>
    </r>
  </si>
  <si>
    <r>
      <t>Application 12-5</t>
    </r>
    <r>
      <rPr>
        <sz val="11"/>
        <rFont val="Times New Roman"/>
        <family val="1"/>
      </rPr>
      <t xml:space="preserve"> -- Specify an HPRT driven pump for a gas sweetening process using the following given data:</t>
    </r>
  </si>
  <si>
    <t>r  (density change)</t>
  </si>
  <si>
    <t>s  (slip)</t>
  </si>
  <si>
    <t>Fig 12-18</t>
  </si>
  <si>
    <t>(4• 1.84• 360• 0.066)/(1.5• 32.2)</t>
  </si>
  <si>
    <t>(20•0.81•360•0.066)/(1.5•32.2)</t>
  </si>
  <si>
    <t xml:space="preserve">AAAAAAAAAAA </t>
  </si>
  <si>
    <t>The sample calculations, equations and spreadsheets presented herein were developed using examples published in the Engineering Data Book as published by the Gas Processor Suppliers Association as a service to the gas processing industry.  All information and calculation formulae has been compiled and edited in cooperation with Gas Processors Association (GPA).</t>
  </si>
  <si>
    <t>While every effort has been made to present accurate and reliable technical information and calculation spreadsheets based on the GPSA Engineering Data Book sample calculations, the use of such information is voluntary and the GPA and GPSA do not guarantee the accuracy, completeness, efficacy or timeliness of such information.  Reference herein to any specific commercial product, calculation method, process, or service by trade-name, trademark, and service mark manufacturer or otherwise does not constitute or imply endorsement, recommendation or favoring by the GPA and/or GPSA.</t>
  </si>
  <si>
    <t>The Calculation Spreadsheets are provided without warranty of any kind including warranties of accuracy or reasonableness of factual or scientific assumptions, studies or conclusions, or merchantability, fitness for a particular purpose or non-infringement of intellectual property.</t>
  </si>
  <si>
    <t>In no event will the GPA or GPSA and their members be liable for any damages whatsoever (including without limitation, those resulting from lost profits, lost data or business interruption) arising from the use, inability to , reference to or reliance on the information in thes Publication, whether based on warranty, contract, tort or any other legal theory and whether or not advised of the possibility of such damages.</t>
  </si>
  <si>
    <t>These calculation spreadsheets are provided to provide an “Operational level” of accuracy calculation based on rather broad assumptions (including but not limited to; temperatures, pressures, compositions, imperial curves, site conditions etc) and do not replace detailed and accurate Design Engineering taking into account actual process conditions, fluid properties, equipment condition or fowling and actual control set-point dead-band limitations.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</si>
</sst>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00"/>
    <numFmt numFmtId="165" formatCode="0.0"/>
    <numFmt numFmtId="166" formatCode="#,##0.0"/>
  </numFmts>
  <fonts count="32" x14ac:knownFonts="1">
    <font>
      <sz val="11"/>
      <color theme="1"/>
      <name val="Calibri"/>
      <family val="2"/>
      <scheme val="minor"/>
    </font>
    <font>
      <b/>
      <sz val="10"/>
      <name val="Arial"/>
      <family val="2"/>
    </font>
    <font>
      <sz val="10"/>
      <name val="Times New Roman"/>
      <family val="1"/>
    </font>
    <font>
      <vertAlign val="subscript"/>
      <sz val="10"/>
      <name val="Times New Roman"/>
      <family val="1"/>
    </font>
    <font>
      <vertAlign val="superscript"/>
      <sz val="10"/>
      <name val="Times New Roman"/>
      <family val="1"/>
    </font>
    <font>
      <sz val="10"/>
      <name val="Calibri"/>
      <family val="2"/>
    </font>
    <font>
      <b/>
      <sz val="10"/>
      <name val="Times New Roman"/>
      <family val="1"/>
    </font>
    <font>
      <b/>
      <sz val="11"/>
      <name val="Times New Roman"/>
      <family val="1"/>
    </font>
    <font>
      <sz val="11"/>
      <name val="Times New Roman"/>
      <family val="1"/>
    </font>
    <font>
      <sz val="11"/>
      <color indexed="18"/>
      <name val="Times New Roman"/>
      <family val="1"/>
    </font>
    <font>
      <sz val="11"/>
      <name val="Arial"/>
      <family val="2"/>
    </font>
    <font>
      <vertAlign val="subscript"/>
      <sz val="11"/>
      <name val="Times New Roman"/>
      <family val="1"/>
    </font>
    <font>
      <vertAlign val="superscript"/>
      <sz val="11"/>
      <name val="Times New Roman"/>
      <family val="1"/>
    </font>
    <font>
      <sz val="11"/>
      <color indexed="16"/>
      <name val="Times New Roman"/>
      <family val="1"/>
    </font>
    <font>
      <b/>
      <sz val="11"/>
      <color indexed="16"/>
      <name val="Times New Roman"/>
      <family val="1"/>
    </font>
    <font>
      <b/>
      <u/>
      <sz val="11"/>
      <color indexed="16"/>
      <name val="Times New Roman"/>
      <family val="1"/>
    </font>
    <font>
      <vertAlign val="subscript"/>
      <sz val="11"/>
      <color indexed="16"/>
      <name val="Times New Roman"/>
      <family val="1"/>
    </font>
    <font>
      <vertAlign val="subscript"/>
      <sz val="11"/>
      <color indexed="18"/>
      <name val="Times New Roman"/>
      <family val="1"/>
    </font>
    <font>
      <sz val="10"/>
      <color indexed="18"/>
      <name val="Arial"/>
      <family val="2"/>
    </font>
    <font>
      <b/>
      <sz val="11"/>
      <color indexed="18"/>
      <name val="Times New Roman"/>
      <family val="1"/>
    </font>
    <font>
      <sz val="11"/>
      <color indexed="17"/>
      <name val="Times New Roman"/>
      <family val="1"/>
    </font>
    <font>
      <sz val="10"/>
      <color indexed="17"/>
      <name val="Arial"/>
      <family val="2"/>
    </font>
    <font>
      <b/>
      <sz val="11"/>
      <color indexed="17"/>
      <name val="Times New Roman"/>
      <family val="1"/>
    </font>
    <font>
      <sz val="11"/>
      <name val="Calibri"/>
      <family val="2"/>
    </font>
    <font>
      <vertAlign val="subscript"/>
      <sz val="11"/>
      <name val="Arial"/>
      <family val="2"/>
    </font>
    <font>
      <vertAlign val="subscript"/>
      <sz val="11"/>
      <name val="Cambria"/>
      <family val="1"/>
    </font>
    <font>
      <sz val="11"/>
      <color indexed="16"/>
      <name val="Calibri"/>
      <family val="2"/>
    </font>
    <font>
      <vertAlign val="subscript"/>
      <sz val="11"/>
      <color indexed="16"/>
      <name val="Cambria"/>
      <family val="1"/>
    </font>
    <font>
      <sz val="11"/>
      <color theme="1"/>
      <name val="Calibri"/>
      <family val="2"/>
      <scheme val="minor"/>
    </font>
    <font>
      <sz val="11"/>
      <color theme="5" tint="-0.249977111117893"/>
      <name val="Times New Roman"/>
      <family val="1"/>
    </font>
    <font>
      <b/>
      <sz val="11"/>
      <color theme="5" tint="-0.249977111117893"/>
      <name val="Times New Roman"/>
      <family val="1"/>
    </font>
    <font>
      <sz val="11"/>
      <color rgb="FFC00000"/>
      <name val="Times New Roman"/>
      <family val="1"/>
    </font>
  </fonts>
  <fills count="5">
    <fill>
      <patternFill patternType="none"/>
    </fill>
    <fill>
      <patternFill patternType="gray125"/>
    </fill>
    <fill>
      <patternFill patternType="solid">
        <fgColor theme="9" tint="0.59999389629810485"/>
        <bgColor indexed="64"/>
      </patternFill>
    </fill>
    <fill>
      <patternFill patternType="solid">
        <fgColor rgb="FF0070C0"/>
        <bgColor indexed="64"/>
      </patternFill>
    </fill>
    <fill>
      <patternFill patternType="solid">
        <fgColor theme="6" tint="0.59999389629810485"/>
        <bgColor indexed="64"/>
      </patternFill>
    </fill>
  </fills>
  <borders count="3">
    <border>
      <left/>
      <right/>
      <top/>
      <bottom/>
      <diagonal/>
    </border>
    <border>
      <left/>
      <right/>
      <top/>
      <bottom style="thin">
        <color indexed="64"/>
      </bottom>
      <diagonal/>
    </border>
    <border>
      <left/>
      <right/>
      <top/>
      <bottom style="medium">
        <color indexed="64"/>
      </bottom>
      <diagonal/>
    </border>
  </borders>
  <cellStyleXfs count="2">
    <xf numFmtId="0" fontId="0" fillId="0" borderId="0"/>
    <xf numFmtId="44" fontId="28" fillId="0" borderId="0" applyFont="0" applyFill="0" applyBorder="0" applyAlignment="0" applyProtection="0"/>
  </cellStyleXfs>
  <cellXfs count="224">
    <xf numFmtId="0" fontId="0" fillId="0" borderId="0" xfId="0"/>
    <xf numFmtId="0" fontId="2" fillId="0" borderId="0" xfId="0" applyFont="1"/>
    <xf numFmtId="0" fontId="2" fillId="0" borderId="0" xfId="0" applyFont="1" applyAlignment="1">
      <alignment horizontal="center" vertical="top"/>
    </xf>
    <xf numFmtId="0" fontId="2" fillId="0" borderId="0" xfId="0" applyFont="1" applyAlignment="1">
      <alignment vertical="top" wrapText="1"/>
    </xf>
    <xf numFmtId="0" fontId="0" fillId="0" borderId="0" xfId="0" applyAlignment="1">
      <alignment horizontal="center" vertical="top"/>
    </xf>
    <xf numFmtId="0" fontId="5" fillId="0" borderId="0" xfId="0" applyFont="1" applyAlignment="1">
      <alignment horizontal="center" vertical="top"/>
    </xf>
    <xf numFmtId="0" fontId="8" fillId="0" borderId="0" xfId="0" applyFont="1"/>
    <xf numFmtId="0" fontId="8" fillId="0" borderId="0" xfId="0" applyFont="1" applyAlignment="1">
      <alignment horizontal="center"/>
    </xf>
    <xf numFmtId="0" fontId="9" fillId="0" borderId="0" xfId="0" applyFont="1" applyFill="1" applyBorder="1"/>
    <xf numFmtId="0" fontId="9" fillId="0" borderId="0" xfId="0" applyFont="1" applyFill="1" applyBorder="1" applyAlignment="1">
      <alignment horizontal="center"/>
    </xf>
    <xf numFmtId="0" fontId="8" fillId="0" borderId="0" xfId="0" applyFont="1" applyFill="1" applyBorder="1"/>
    <xf numFmtId="0" fontId="8" fillId="0" borderId="0" xfId="0" applyFont="1" applyFill="1" applyBorder="1" applyAlignment="1">
      <alignment horizontal="center"/>
    </xf>
    <xf numFmtId="0" fontId="8" fillId="0" borderId="0" xfId="0" applyFont="1" applyFill="1" applyBorder="1" applyAlignment="1">
      <alignment horizontal="left"/>
    </xf>
    <xf numFmtId="164" fontId="8" fillId="0" borderId="0" xfId="0" applyNumberFormat="1" applyFont="1" applyFill="1" applyBorder="1" applyAlignment="1">
      <alignment horizontal="center"/>
    </xf>
    <xf numFmtId="44" fontId="9" fillId="0" borderId="0" xfId="1" applyFont="1" applyFill="1" applyBorder="1"/>
    <xf numFmtId="164" fontId="14" fillId="0" borderId="0" xfId="0" applyNumberFormat="1" applyFont="1" applyFill="1" applyBorder="1" applyAlignment="1">
      <alignment horizontal="center"/>
    </xf>
    <xf numFmtId="0" fontId="15" fillId="0" borderId="0" xfId="0" applyFont="1" applyFill="1" applyBorder="1"/>
    <xf numFmtId="0" fontId="13" fillId="0" borderId="0" xfId="0" applyFont="1" applyFill="1" applyBorder="1" applyAlignment="1">
      <alignment horizontal="center"/>
    </xf>
    <xf numFmtId="0" fontId="13" fillId="0" borderId="0" xfId="0" applyFont="1" applyFill="1" applyBorder="1"/>
    <xf numFmtId="0" fontId="13" fillId="0" borderId="0" xfId="0" applyFont="1" applyFill="1" applyBorder="1" applyAlignment="1">
      <alignment horizontal="left"/>
    </xf>
    <xf numFmtId="164" fontId="13" fillId="0" borderId="0" xfId="0" applyNumberFormat="1" applyFont="1" applyFill="1" applyBorder="1" applyAlignment="1">
      <alignment horizontal="center"/>
    </xf>
    <xf numFmtId="0" fontId="20" fillId="0" borderId="0" xfId="0" applyFont="1" applyFill="1" applyBorder="1"/>
    <xf numFmtId="0" fontId="20" fillId="0" borderId="0" xfId="0" applyFont="1" applyFill="1" applyBorder="1" applyAlignment="1">
      <alignment horizontal="center"/>
    </xf>
    <xf numFmtId="164" fontId="22" fillId="0" borderId="0" xfId="0" applyNumberFormat="1" applyFont="1" applyFill="1" applyBorder="1" applyAlignment="1">
      <alignment horizontal="center"/>
    </xf>
    <xf numFmtId="0" fontId="9" fillId="2" borderId="0" xfId="0" applyFont="1" applyFill="1" applyBorder="1"/>
    <xf numFmtId="0" fontId="8" fillId="2" borderId="0" xfId="0" applyFont="1" applyFill="1" applyBorder="1"/>
    <xf numFmtId="0" fontId="8" fillId="2" borderId="0" xfId="0" applyFont="1" applyFill="1" applyBorder="1" applyAlignment="1">
      <alignment horizontal="center"/>
    </xf>
    <xf numFmtId="3" fontId="8" fillId="2" borderId="0" xfId="0" applyNumberFormat="1" applyFont="1" applyFill="1" applyBorder="1" applyAlignment="1">
      <alignment horizontal="center"/>
    </xf>
    <xf numFmtId="0" fontId="15" fillId="2" borderId="0" xfId="0" applyFont="1" applyFill="1" applyBorder="1"/>
    <xf numFmtId="0" fontId="13" fillId="2" borderId="0" xfId="0" applyFont="1" applyFill="1" applyBorder="1" applyAlignment="1">
      <alignment horizontal="center"/>
    </xf>
    <xf numFmtId="0" fontId="13" fillId="2" borderId="0" xfId="0" applyFont="1" applyFill="1" applyBorder="1"/>
    <xf numFmtId="164" fontId="13" fillId="2" borderId="0" xfId="0" applyNumberFormat="1" applyFont="1" applyFill="1" applyBorder="1" applyAlignment="1">
      <alignment horizontal="center"/>
    </xf>
    <xf numFmtId="164" fontId="14" fillId="2" borderId="0" xfId="0" applyNumberFormat="1" applyFont="1" applyFill="1" applyBorder="1" applyAlignment="1">
      <alignment horizontal="center"/>
    </xf>
    <xf numFmtId="0" fontId="9" fillId="2" borderId="0" xfId="0" applyFont="1" applyFill="1" applyBorder="1" applyAlignment="1">
      <alignment horizontal="left"/>
    </xf>
    <xf numFmtId="164" fontId="9" fillId="2" borderId="0" xfId="0" applyNumberFormat="1" applyFont="1" applyFill="1" applyBorder="1" applyAlignment="1">
      <alignment horizontal="center"/>
    </xf>
    <xf numFmtId="3" fontId="9" fillId="2" borderId="0" xfId="0" applyNumberFormat="1" applyFont="1" applyFill="1" applyBorder="1" applyAlignment="1"/>
    <xf numFmtId="165" fontId="19" fillId="2" borderId="0" xfId="0" applyNumberFormat="1" applyFont="1" applyFill="1" applyBorder="1" applyAlignment="1">
      <alignment horizontal="center"/>
    </xf>
    <xf numFmtId="164" fontId="19" fillId="2" borderId="0" xfId="0" applyNumberFormat="1" applyFont="1" applyFill="1" applyBorder="1" applyAlignment="1">
      <alignment horizontal="center"/>
    </xf>
    <xf numFmtId="0" fontId="8" fillId="2" borderId="0" xfId="0" applyFont="1" applyFill="1" applyBorder="1" applyAlignment="1"/>
    <xf numFmtId="0" fontId="10" fillId="2" borderId="0" xfId="0" applyFont="1" applyFill="1" applyBorder="1" applyAlignment="1"/>
    <xf numFmtId="164" fontId="8" fillId="2" borderId="0" xfId="0" applyNumberFormat="1" applyFont="1" applyFill="1" applyBorder="1" applyAlignment="1">
      <alignment horizontal="left"/>
    </xf>
    <xf numFmtId="0" fontId="8" fillId="0" borderId="0" xfId="0" applyFont="1" applyAlignment="1">
      <alignment horizontal="left"/>
    </xf>
    <xf numFmtId="0" fontId="8" fillId="0" borderId="0" xfId="0" applyFont="1" applyAlignment="1">
      <alignment horizontal="center" vertical="center"/>
    </xf>
    <xf numFmtId="0" fontId="13" fillId="2" borderId="0" xfId="0" applyFont="1" applyFill="1" applyBorder="1" applyAlignment="1">
      <alignment horizontal="left"/>
    </xf>
    <xf numFmtId="164" fontId="14" fillId="2" borderId="0" xfId="0" applyNumberFormat="1" applyFont="1" applyFill="1" applyBorder="1" applyAlignment="1">
      <alignment horizontal="left"/>
    </xf>
    <xf numFmtId="164" fontId="9" fillId="2" borderId="0" xfId="0" applyNumberFormat="1" applyFont="1" applyFill="1" applyBorder="1" applyAlignment="1">
      <alignment horizontal="left"/>
    </xf>
    <xf numFmtId="164" fontId="19" fillId="2" borderId="0" xfId="0" applyNumberFormat="1" applyFont="1" applyFill="1" applyBorder="1" applyAlignment="1">
      <alignment horizontal="left"/>
    </xf>
    <xf numFmtId="3" fontId="9" fillId="2" borderId="0" xfId="0" applyNumberFormat="1" applyFont="1" applyFill="1" applyBorder="1" applyAlignment="1">
      <alignment horizontal="center"/>
    </xf>
    <xf numFmtId="0" fontId="8" fillId="0" borderId="0" xfId="0" applyFont="1" applyAlignment="1"/>
    <xf numFmtId="0" fontId="8" fillId="2" borderId="0" xfId="0" applyFont="1" applyFill="1" applyBorder="1" applyAlignment="1">
      <alignment wrapText="1"/>
    </xf>
    <xf numFmtId="0" fontId="23" fillId="2" borderId="0" xfId="0" applyFont="1" applyFill="1" applyBorder="1" applyAlignment="1"/>
    <xf numFmtId="0" fontId="10" fillId="2" borderId="0" xfId="0" applyFont="1" applyFill="1" applyBorder="1" applyAlignment="1">
      <alignment horizontal="center"/>
    </xf>
    <xf numFmtId="0" fontId="9" fillId="2" borderId="0" xfId="0" applyFont="1" applyFill="1" applyBorder="1" applyAlignment="1"/>
    <xf numFmtId="0" fontId="13" fillId="2" borderId="0" xfId="0" applyFont="1" applyFill="1" applyBorder="1" applyAlignment="1"/>
    <xf numFmtId="1" fontId="13" fillId="2" borderId="0" xfId="0" applyNumberFormat="1" applyFont="1" applyFill="1" applyBorder="1" applyAlignment="1">
      <alignment horizontal="left"/>
    </xf>
    <xf numFmtId="0" fontId="8" fillId="2" borderId="0" xfId="0" applyFont="1" applyFill="1" applyBorder="1" applyAlignment="1">
      <alignment horizontal="right"/>
    </xf>
    <xf numFmtId="0" fontId="2" fillId="3" borderId="0" xfId="0" applyFont="1" applyFill="1" applyAlignment="1">
      <alignment vertical="top" wrapText="1"/>
    </xf>
    <xf numFmtId="0" fontId="2" fillId="3" borderId="0" xfId="0" applyFont="1" applyFill="1" applyAlignment="1">
      <alignment horizontal="center" vertical="top"/>
    </xf>
    <xf numFmtId="0" fontId="6" fillId="0" borderId="0" xfId="0" applyFont="1" applyAlignment="1">
      <alignment horizontal="center" vertical="top"/>
    </xf>
    <xf numFmtId="0" fontId="5" fillId="3" borderId="0" xfId="0" applyFont="1" applyFill="1" applyAlignment="1">
      <alignment horizontal="center" vertical="top"/>
    </xf>
    <xf numFmtId="0" fontId="8" fillId="0" borderId="0" xfId="0" applyFont="1" applyAlignment="1" applyProtection="1">
      <alignment horizontal="center"/>
      <protection locked="0"/>
    </xf>
    <xf numFmtId="0" fontId="8" fillId="0" borderId="0" xfId="0" applyFont="1" applyProtection="1">
      <protection locked="0"/>
    </xf>
    <xf numFmtId="0" fontId="8" fillId="0" borderId="0" xfId="0" applyFont="1" applyProtection="1"/>
    <xf numFmtId="0" fontId="9" fillId="2" borderId="0" xfId="0" applyFont="1" applyFill="1" applyBorder="1" applyAlignment="1" applyProtection="1">
      <alignment horizontal="center"/>
    </xf>
    <xf numFmtId="0" fontId="9" fillId="2" borderId="0" xfId="0" applyFont="1" applyFill="1" applyBorder="1" applyAlignment="1" applyProtection="1">
      <alignment horizontal="left"/>
    </xf>
    <xf numFmtId="0" fontId="8" fillId="2" borderId="0" xfId="0" applyFont="1" applyFill="1" applyBorder="1" applyProtection="1"/>
    <xf numFmtId="0" fontId="8" fillId="2" borderId="0" xfId="0" applyFont="1" applyFill="1" applyBorder="1" applyAlignment="1" applyProtection="1">
      <alignment horizontal="center"/>
    </xf>
    <xf numFmtId="3" fontId="8" fillId="2" borderId="0" xfId="0" applyNumberFormat="1" applyFont="1" applyFill="1" applyBorder="1" applyAlignment="1" applyProtection="1">
      <alignment horizontal="center"/>
    </xf>
    <xf numFmtId="0" fontId="8" fillId="2" borderId="0" xfId="0" applyFont="1" applyFill="1" applyBorder="1" applyAlignment="1" applyProtection="1">
      <alignment vertical="top" wrapText="1"/>
    </xf>
    <xf numFmtId="164" fontId="8" fillId="2" borderId="0" xfId="0" applyNumberFormat="1" applyFont="1" applyFill="1" applyBorder="1" applyAlignment="1" applyProtection="1">
      <alignment horizontal="left"/>
    </xf>
    <xf numFmtId="0" fontId="8" fillId="2" borderId="0" xfId="0" applyFont="1" applyFill="1" applyBorder="1" applyAlignment="1" applyProtection="1">
      <alignment horizontal="center" vertical="center"/>
    </xf>
    <xf numFmtId="0" fontId="15" fillId="2" borderId="0" xfId="0" applyFont="1" applyFill="1" applyBorder="1" applyProtection="1"/>
    <xf numFmtId="0" fontId="13" fillId="2" borderId="0" xfId="0" applyFont="1" applyFill="1" applyBorder="1" applyAlignment="1" applyProtection="1">
      <alignment horizontal="center"/>
    </xf>
    <xf numFmtId="0" fontId="13" fillId="2" borderId="0" xfId="0" applyFont="1" applyFill="1" applyBorder="1" applyProtection="1"/>
    <xf numFmtId="164" fontId="13" fillId="2" borderId="0" xfId="0" applyNumberFormat="1" applyFont="1" applyFill="1" applyBorder="1" applyAlignment="1" applyProtection="1">
      <alignment horizontal="center"/>
    </xf>
    <xf numFmtId="164" fontId="14" fillId="2" borderId="0" xfId="0" applyNumberFormat="1" applyFont="1" applyFill="1" applyBorder="1" applyAlignment="1" applyProtection="1">
      <alignment horizontal="left"/>
    </xf>
    <xf numFmtId="0" fontId="13" fillId="2" borderId="0" xfId="0" applyFont="1" applyFill="1" applyBorder="1" applyAlignment="1" applyProtection="1">
      <alignment horizontal="right"/>
    </xf>
    <xf numFmtId="165" fontId="13" fillId="2" borderId="0" xfId="0" applyNumberFormat="1" applyFont="1" applyFill="1" applyBorder="1" applyAlignment="1" applyProtection="1">
      <alignment horizontal="center"/>
    </xf>
    <xf numFmtId="164" fontId="14" fillId="2" borderId="0" xfId="0" applyNumberFormat="1" applyFont="1" applyFill="1" applyBorder="1" applyAlignment="1" applyProtection="1">
      <alignment horizontal="center"/>
    </xf>
    <xf numFmtId="0" fontId="9" fillId="2" borderId="0" xfId="0" applyFont="1" applyFill="1" applyBorder="1" applyProtection="1"/>
    <xf numFmtId="164" fontId="9" fillId="2" borderId="0" xfId="0" applyNumberFormat="1" applyFont="1" applyFill="1" applyBorder="1" applyAlignment="1" applyProtection="1">
      <alignment horizontal="left"/>
    </xf>
    <xf numFmtId="3" fontId="9" fillId="2" borderId="0" xfId="0" applyNumberFormat="1" applyFont="1" applyFill="1" applyBorder="1" applyAlignment="1" applyProtection="1">
      <alignment horizontal="center"/>
    </xf>
    <xf numFmtId="0" fontId="18" fillId="2" borderId="0" xfId="0" applyFont="1" applyFill="1" applyBorder="1" applyAlignment="1" applyProtection="1"/>
    <xf numFmtId="164" fontId="19" fillId="2" borderId="0" xfId="0" applyNumberFormat="1" applyFont="1" applyFill="1" applyBorder="1" applyAlignment="1" applyProtection="1">
      <alignment horizontal="left"/>
    </xf>
    <xf numFmtId="0" fontId="13" fillId="2" borderId="0" xfId="0" applyFont="1" applyFill="1" applyBorder="1" applyAlignment="1" applyProtection="1">
      <alignment horizontal="left"/>
    </xf>
    <xf numFmtId="0" fontId="8" fillId="2" borderId="0" xfId="0" applyFont="1" applyFill="1" applyBorder="1" applyAlignment="1" applyProtection="1">
      <alignment horizontal="left"/>
    </xf>
    <xf numFmtId="0" fontId="8" fillId="2" borderId="0" xfId="0" applyFont="1" applyFill="1" applyBorder="1" applyAlignment="1">
      <alignment horizontal="left"/>
    </xf>
    <xf numFmtId="0" fontId="9" fillId="2" borderId="0" xfId="0" applyFont="1" applyFill="1" applyBorder="1" applyAlignment="1">
      <alignment horizontal="center"/>
    </xf>
    <xf numFmtId="0" fontId="18" fillId="2" borderId="0" xfId="0" applyFont="1" applyFill="1" applyBorder="1" applyAlignment="1"/>
    <xf numFmtId="0" fontId="31" fillId="0" borderId="0" xfId="0" applyFont="1" applyFill="1"/>
    <xf numFmtId="0" fontId="31" fillId="0" borderId="0" xfId="0" applyFont="1"/>
    <xf numFmtId="0" fontId="9" fillId="4" borderId="0" xfId="0" applyFont="1" applyFill="1" applyBorder="1" applyProtection="1"/>
    <xf numFmtId="0" fontId="8" fillId="4" borderId="0" xfId="0" applyFont="1" applyFill="1" applyBorder="1" applyProtection="1"/>
    <xf numFmtId="0" fontId="8" fillId="4" borderId="0" xfId="0" applyFont="1" applyFill="1" applyBorder="1" applyAlignment="1" applyProtection="1">
      <alignment horizontal="center"/>
    </xf>
    <xf numFmtId="3" fontId="8" fillId="4" borderId="0" xfId="0" applyNumberFormat="1" applyFont="1" applyFill="1" applyBorder="1" applyAlignment="1" applyProtection="1">
      <alignment horizontal="center"/>
    </xf>
    <xf numFmtId="0" fontId="8" fillId="4" borderId="0" xfId="0" applyFont="1" applyFill="1" applyBorder="1" applyAlignment="1" applyProtection="1">
      <alignment vertical="top" wrapText="1"/>
    </xf>
    <xf numFmtId="0" fontId="8" fillId="4" borderId="0" xfId="0" applyFont="1" applyFill="1" applyBorder="1" applyAlignment="1" applyProtection="1">
      <alignment horizontal="left"/>
    </xf>
    <xf numFmtId="164" fontId="8" fillId="4" borderId="0" xfId="0" applyNumberFormat="1" applyFont="1" applyFill="1" applyBorder="1" applyAlignment="1" applyProtection="1">
      <alignment horizontal="center"/>
    </xf>
    <xf numFmtId="0" fontId="8" fillId="4" borderId="0" xfId="0" applyFont="1" applyFill="1" applyBorder="1" applyAlignment="1" applyProtection="1">
      <alignment horizontal="center" vertical="center"/>
    </xf>
    <xf numFmtId="0" fontId="15" fillId="4" borderId="0" xfId="0" applyFont="1" applyFill="1" applyBorder="1" applyProtection="1"/>
    <xf numFmtId="0" fontId="13" fillId="4" borderId="0" xfId="0" applyFont="1" applyFill="1" applyBorder="1" applyAlignment="1" applyProtection="1">
      <alignment horizontal="center"/>
    </xf>
    <xf numFmtId="0" fontId="13" fillId="4" borderId="0" xfId="0" applyFont="1" applyFill="1" applyBorder="1" applyProtection="1"/>
    <xf numFmtId="164" fontId="13" fillId="4" borderId="0" xfId="0" applyNumberFormat="1" applyFont="1" applyFill="1" applyBorder="1" applyAlignment="1" applyProtection="1">
      <alignment horizontal="center"/>
    </xf>
    <xf numFmtId="164" fontId="14" fillId="4" borderId="0" xfId="0" applyNumberFormat="1" applyFont="1" applyFill="1" applyBorder="1" applyAlignment="1" applyProtection="1">
      <alignment horizontal="center"/>
    </xf>
    <xf numFmtId="0" fontId="13" fillId="4" borderId="0" xfId="0" applyFont="1" applyFill="1" applyBorder="1" applyAlignment="1" applyProtection="1">
      <alignment horizontal="left"/>
    </xf>
    <xf numFmtId="0" fontId="13" fillId="4" borderId="0" xfId="0" applyFont="1" applyFill="1" applyBorder="1" applyAlignment="1" applyProtection="1">
      <alignment horizontal="right"/>
    </xf>
    <xf numFmtId="2" fontId="13" fillId="4" borderId="0" xfId="0" applyNumberFormat="1" applyFont="1" applyFill="1" applyBorder="1" applyProtection="1"/>
    <xf numFmtId="0" fontId="13" fillId="4" borderId="1" xfId="0" applyFont="1" applyFill="1" applyBorder="1" applyProtection="1"/>
    <xf numFmtId="2" fontId="13" fillId="4" borderId="0" xfId="0" applyNumberFormat="1" applyFont="1" applyFill="1" applyBorder="1" applyAlignment="1" applyProtection="1">
      <alignment horizontal="center"/>
    </xf>
    <xf numFmtId="165" fontId="13" fillId="4" borderId="0" xfId="0" applyNumberFormat="1" applyFont="1" applyFill="1" applyBorder="1" applyAlignment="1" applyProtection="1">
      <alignment horizontal="right"/>
    </xf>
    <xf numFmtId="165" fontId="13" fillId="4" borderId="1" xfId="0" applyNumberFormat="1" applyFont="1" applyFill="1" applyBorder="1" applyAlignment="1" applyProtection="1">
      <alignment horizontal="right"/>
    </xf>
    <xf numFmtId="165" fontId="13" fillId="4" borderId="0" xfId="0" applyNumberFormat="1" applyFont="1" applyFill="1" applyBorder="1" applyAlignment="1" applyProtection="1">
      <alignment horizontal="center"/>
    </xf>
    <xf numFmtId="0" fontId="9" fillId="4" borderId="0" xfId="0" applyFont="1" applyFill="1" applyBorder="1" applyAlignment="1" applyProtection="1">
      <alignment horizontal="center"/>
    </xf>
    <xf numFmtId="0" fontId="9" fillId="4" borderId="0" xfId="0" applyFont="1" applyFill="1" applyBorder="1" applyAlignment="1" applyProtection="1">
      <alignment horizontal="left"/>
    </xf>
    <xf numFmtId="164" fontId="9" fillId="4" borderId="0" xfId="0" applyNumberFormat="1" applyFont="1" applyFill="1" applyBorder="1" applyAlignment="1" applyProtection="1">
      <alignment horizontal="center"/>
    </xf>
    <xf numFmtId="3" fontId="9" fillId="4" borderId="0" xfId="0" applyNumberFormat="1" applyFont="1" applyFill="1" applyBorder="1" applyAlignment="1" applyProtection="1"/>
    <xf numFmtId="0" fontId="18" fillId="4" borderId="0" xfId="0" applyFont="1" applyFill="1" applyBorder="1" applyAlignment="1" applyProtection="1"/>
    <xf numFmtId="165" fontId="19" fillId="4" borderId="0" xfId="0" applyNumberFormat="1" applyFont="1" applyFill="1" applyBorder="1" applyAlignment="1" applyProtection="1">
      <alignment horizontal="center"/>
    </xf>
    <xf numFmtId="164" fontId="19" fillId="4" borderId="0" xfId="0" applyNumberFormat="1" applyFont="1" applyFill="1" applyBorder="1" applyAlignment="1" applyProtection="1">
      <alignment horizontal="center"/>
    </xf>
    <xf numFmtId="0" fontId="9" fillId="4" borderId="0" xfId="0" applyFont="1" applyFill="1" applyBorder="1" applyAlignment="1" applyProtection="1"/>
    <xf numFmtId="0" fontId="8" fillId="2" borderId="0" xfId="0" applyFont="1" applyFill="1" applyBorder="1" applyAlignment="1" applyProtection="1">
      <alignment horizontal="center"/>
      <protection locked="0"/>
    </xf>
    <xf numFmtId="0" fontId="13" fillId="2" borderId="0" xfId="0" applyFont="1" applyFill="1" applyBorder="1" applyAlignment="1" applyProtection="1">
      <alignment horizontal="center"/>
      <protection locked="0"/>
    </xf>
    <xf numFmtId="0" fontId="9" fillId="4" borderId="0" xfId="0" applyFont="1" applyFill="1" applyBorder="1"/>
    <xf numFmtId="0" fontId="8" fillId="4" borderId="0" xfId="0" applyFont="1" applyFill="1" applyBorder="1"/>
    <xf numFmtId="0" fontId="8" fillId="4" borderId="0" xfId="0" applyFont="1" applyFill="1" applyBorder="1" applyAlignment="1">
      <alignment horizontal="center"/>
    </xf>
    <xf numFmtId="0" fontId="8" fillId="4" borderId="0" xfId="0" applyFont="1" applyFill="1" applyBorder="1" applyAlignment="1">
      <alignment horizontal="right"/>
    </xf>
    <xf numFmtId="3" fontId="8" fillId="4" borderId="0" xfId="0" applyNumberFormat="1" applyFont="1" applyFill="1" applyBorder="1" applyAlignment="1">
      <alignment horizontal="center"/>
    </xf>
    <xf numFmtId="0" fontId="9" fillId="4" borderId="0" xfId="0" applyFont="1" applyFill="1" applyBorder="1" applyProtection="1">
      <protection locked="0"/>
    </xf>
    <xf numFmtId="0" fontId="15" fillId="4" borderId="0" xfId="0" applyFont="1" applyFill="1" applyBorder="1"/>
    <xf numFmtId="0" fontId="13" fillId="4" borderId="0" xfId="0" applyFont="1" applyFill="1" applyBorder="1" applyAlignment="1">
      <alignment horizontal="center"/>
    </xf>
    <xf numFmtId="0" fontId="13" fillId="4" borderId="0" xfId="0" applyFont="1" applyFill="1" applyBorder="1"/>
    <xf numFmtId="0" fontId="13" fillId="4" borderId="0" xfId="0" applyFont="1" applyFill="1" applyBorder="1" applyAlignment="1">
      <alignment horizontal="left"/>
    </xf>
    <xf numFmtId="164" fontId="13" fillId="4" borderId="0" xfId="0" applyNumberFormat="1" applyFont="1" applyFill="1" applyBorder="1" applyAlignment="1">
      <alignment horizontal="center"/>
    </xf>
    <xf numFmtId="164" fontId="14" fillId="4" borderId="0" xfId="0" applyNumberFormat="1" applyFont="1" applyFill="1" applyBorder="1" applyAlignment="1">
      <alignment horizontal="center"/>
    </xf>
    <xf numFmtId="0" fontId="9" fillId="4" borderId="0" xfId="0" applyFont="1" applyFill="1" applyBorder="1" applyAlignment="1">
      <alignment horizontal="center"/>
    </xf>
    <xf numFmtId="3" fontId="9" fillId="4" borderId="0" xfId="0" applyNumberFormat="1" applyFont="1" applyFill="1" applyBorder="1" applyAlignment="1"/>
    <xf numFmtId="0" fontId="18" fillId="4" borderId="0" xfId="0" applyFont="1" applyFill="1" applyBorder="1" applyAlignment="1"/>
    <xf numFmtId="165" fontId="19" fillId="4" borderId="0" xfId="0" applyNumberFormat="1" applyFont="1" applyFill="1" applyBorder="1" applyAlignment="1">
      <alignment horizontal="center"/>
    </xf>
    <xf numFmtId="164" fontId="19" fillId="4" borderId="0" xfId="0" applyNumberFormat="1" applyFont="1" applyFill="1" applyBorder="1" applyAlignment="1">
      <alignment horizontal="center"/>
    </xf>
    <xf numFmtId="0" fontId="9" fillId="4" borderId="0" xfId="0" applyFont="1" applyFill="1" applyBorder="1" applyAlignment="1">
      <alignment horizontal="left"/>
    </xf>
    <xf numFmtId="0" fontId="8" fillId="4" borderId="0" xfId="0" applyFont="1" applyFill="1" applyBorder="1" applyAlignment="1">
      <alignment horizontal="center" vertical="center"/>
    </xf>
    <xf numFmtId="0" fontId="8" fillId="4" borderId="0" xfId="0" applyFont="1" applyFill="1" applyBorder="1" applyAlignment="1">
      <alignment horizontal="left"/>
    </xf>
    <xf numFmtId="4" fontId="8" fillId="4" borderId="0" xfId="0" applyNumberFormat="1" applyFont="1" applyFill="1" applyBorder="1" applyAlignment="1">
      <alignment horizontal="center" vertical="center"/>
    </xf>
    <xf numFmtId="0" fontId="8" fillId="4" borderId="0" xfId="0" applyFont="1" applyFill="1" applyBorder="1" applyAlignment="1"/>
    <xf numFmtId="0" fontId="10" fillId="4" borderId="0" xfId="0" applyFont="1" applyFill="1" applyBorder="1" applyAlignment="1"/>
    <xf numFmtId="0" fontId="10" fillId="4" borderId="0" xfId="0" applyFont="1" applyFill="1" applyBorder="1" applyAlignment="1">
      <alignment horizontal="center" vertical="center"/>
    </xf>
    <xf numFmtId="164" fontId="8" fillId="4" borderId="0" xfId="0" applyNumberFormat="1" applyFont="1" applyFill="1" applyBorder="1" applyAlignment="1">
      <alignment horizontal="left"/>
    </xf>
    <xf numFmtId="0" fontId="9" fillId="4" borderId="0" xfId="0" applyFont="1" applyFill="1" applyBorder="1" applyAlignment="1">
      <alignment horizontal="center" vertical="center"/>
    </xf>
    <xf numFmtId="0" fontId="13" fillId="4" borderId="0" xfId="0" applyFont="1" applyFill="1" applyBorder="1" applyAlignment="1">
      <alignment horizontal="center" vertical="center"/>
    </xf>
    <xf numFmtId="164" fontId="13" fillId="4" borderId="0" xfId="0" applyNumberFormat="1" applyFont="1" applyFill="1" applyBorder="1" applyAlignment="1">
      <alignment horizontal="left"/>
    </xf>
    <xf numFmtId="164" fontId="9" fillId="4" borderId="0" xfId="0" applyNumberFormat="1" applyFont="1" applyFill="1" applyBorder="1" applyAlignment="1">
      <alignment horizontal="left"/>
    </xf>
    <xf numFmtId="164" fontId="9" fillId="4" borderId="0" xfId="0" applyNumberFormat="1" applyFont="1" applyFill="1" applyBorder="1" applyAlignment="1">
      <alignment horizontal="center"/>
    </xf>
    <xf numFmtId="3" fontId="9" fillId="4" borderId="0" xfId="0" applyNumberFormat="1" applyFont="1" applyFill="1" applyBorder="1" applyAlignment="1">
      <alignment horizontal="center" vertical="center"/>
    </xf>
    <xf numFmtId="164" fontId="19" fillId="4" borderId="0" xfId="0" applyNumberFormat="1" applyFont="1" applyFill="1" applyBorder="1" applyAlignment="1">
      <alignment horizontal="left"/>
    </xf>
    <xf numFmtId="4" fontId="8" fillId="2" borderId="0" xfId="0" applyNumberFormat="1" applyFont="1" applyFill="1" applyBorder="1" applyAlignment="1" applyProtection="1">
      <alignment horizontal="center"/>
      <protection locked="0"/>
    </xf>
    <xf numFmtId="0" fontId="8" fillId="2" borderId="0" xfId="0" applyFont="1" applyFill="1" applyBorder="1" applyAlignment="1">
      <alignment horizontal="center" vertical="center"/>
    </xf>
    <xf numFmtId="0" fontId="8" fillId="2" borderId="0" xfId="0" applyFont="1" applyFill="1" applyBorder="1" applyAlignment="1" applyProtection="1">
      <alignment horizontal="center" vertical="center"/>
      <protection locked="0"/>
    </xf>
    <xf numFmtId="166" fontId="8" fillId="2" borderId="0" xfId="0" applyNumberFormat="1" applyFont="1" applyFill="1" applyBorder="1" applyAlignment="1" applyProtection="1">
      <alignment horizontal="center" vertical="center"/>
      <protection locked="0"/>
    </xf>
    <xf numFmtId="0" fontId="15" fillId="2" borderId="0" xfId="0" applyFont="1" applyFill="1" applyBorder="1" applyAlignment="1">
      <alignment horizontal="left"/>
    </xf>
    <xf numFmtId="0" fontId="13" fillId="2" borderId="0" xfId="0" applyFont="1" applyFill="1" applyBorder="1" applyAlignment="1">
      <alignment horizontal="center" vertical="center"/>
    </xf>
    <xf numFmtId="0" fontId="29" fillId="2" borderId="0" xfId="0" applyFont="1" applyFill="1" applyBorder="1" applyAlignment="1">
      <alignment horizontal="left"/>
    </xf>
    <xf numFmtId="164" fontId="30" fillId="2" borderId="0" xfId="0" applyNumberFormat="1" applyFont="1" applyFill="1" applyBorder="1" applyAlignment="1">
      <alignment horizontal="left"/>
    </xf>
    <xf numFmtId="0" fontId="18" fillId="2" borderId="0" xfId="0" applyFont="1" applyFill="1" applyBorder="1" applyAlignment="1">
      <alignment horizontal="left"/>
    </xf>
    <xf numFmtId="166" fontId="8" fillId="4" borderId="0" xfId="0" applyNumberFormat="1" applyFont="1" applyFill="1" applyBorder="1" applyAlignment="1">
      <alignment horizontal="center" vertical="center"/>
    </xf>
    <xf numFmtId="0" fontId="15" fillId="4" borderId="0" xfId="0" applyFont="1" applyFill="1" applyBorder="1" applyAlignment="1">
      <alignment horizontal="left"/>
    </xf>
    <xf numFmtId="0" fontId="29" fillId="4" borderId="0" xfId="0" applyFont="1" applyFill="1" applyBorder="1" applyAlignment="1">
      <alignment horizontal="left"/>
    </xf>
    <xf numFmtId="2" fontId="13" fillId="4" borderId="0" xfId="0" applyNumberFormat="1" applyFont="1" applyFill="1" applyBorder="1" applyAlignment="1">
      <alignment horizontal="center"/>
    </xf>
    <xf numFmtId="164" fontId="30" fillId="4" borderId="0" xfId="0" applyNumberFormat="1" applyFont="1" applyFill="1" applyBorder="1" applyAlignment="1">
      <alignment horizontal="left"/>
    </xf>
    <xf numFmtId="164" fontId="14" fillId="4" borderId="0" xfId="0" applyNumberFormat="1" applyFont="1" applyFill="1" applyBorder="1" applyAlignment="1">
      <alignment horizontal="left"/>
    </xf>
    <xf numFmtId="3" fontId="9" fillId="4" borderId="0" xfId="0" applyNumberFormat="1" applyFont="1" applyFill="1" applyBorder="1" applyAlignment="1">
      <alignment horizontal="center"/>
    </xf>
    <xf numFmtId="0" fontId="18" fillId="4" borderId="0" xfId="0" applyFont="1" applyFill="1" applyBorder="1" applyAlignment="1">
      <alignment horizontal="left"/>
    </xf>
    <xf numFmtId="2" fontId="8" fillId="4" borderId="0" xfId="0" applyNumberFormat="1" applyFont="1" applyFill="1" applyBorder="1" applyAlignment="1">
      <alignment horizontal="center"/>
    </xf>
    <xf numFmtId="0" fontId="8" fillId="4" borderId="0" xfId="0" applyFont="1" applyFill="1" applyBorder="1" applyAlignment="1">
      <alignment wrapText="1"/>
    </xf>
    <xf numFmtId="0" fontId="23" fillId="4" borderId="0" xfId="0" applyFont="1" applyFill="1" applyBorder="1" applyAlignment="1"/>
    <xf numFmtId="4" fontId="8" fillId="4" borderId="0" xfId="0" applyNumberFormat="1" applyFont="1" applyFill="1" applyBorder="1" applyAlignment="1">
      <alignment horizontal="center"/>
    </xf>
    <xf numFmtId="0" fontId="10" fillId="4" borderId="0" xfId="0" applyFont="1" applyFill="1" applyBorder="1" applyAlignment="1">
      <alignment horizontal="center"/>
    </xf>
    <xf numFmtId="0" fontId="9" fillId="4" borderId="0" xfId="0" applyFont="1" applyFill="1" applyBorder="1" applyAlignment="1"/>
    <xf numFmtId="0" fontId="13" fillId="4" borderId="0" xfId="0" applyFont="1" applyFill="1" applyBorder="1" applyAlignment="1"/>
    <xf numFmtId="1" fontId="13" fillId="4" borderId="0" xfId="0" applyNumberFormat="1" applyFont="1" applyFill="1" applyBorder="1" applyAlignment="1">
      <alignment horizontal="left"/>
    </xf>
    <xf numFmtId="164" fontId="7" fillId="4" borderId="0" xfId="0" applyNumberFormat="1" applyFont="1" applyFill="1" applyBorder="1" applyAlignment="1">
      <alignment horizontal="left"/>
    </xf>
    <xf numFmtId="1" fontId="19" fillId="4" borderId="0" xfId="0" applyNumberFormat="1" applyFont="1" applyFill="1" applyBorder="1" applyAlignment="1">
      <alignment horizontal="left"/>
    </xf>
    <xf numFmtId="2" fontId="8" fillId="2" borderId="0" xfId="0" applyNumberFormat="1" applyFont="1" applyFill="1" applyBorder="1" applyAlignment="1" applyProtection="1">
      <alignment horizontal="center"/>
      <protection locked="0"/>
    </xf>
    <xf numFmtId="3" fontId="8" fillId="2" borderId="0" xfId="0" applyNumberFormat="1" applyFont="1" applyFill="1" applyBorder="1" applyAlignment="1" applyProtection="1">
      <alignment horizontal="center"/>
      <protection locked="0"/>
    </xf>
    <xf numFmtId="164" fontId="7" fillId="2" borderId="0" xfId="0" applyNumberFormat="1" applyFont="1" applyFill="1" applyBorder="1" applyAlignment="1">
      <alignment horizontal="left"/>
    </xf>
    <xf numFmtId="0" fontId="1" fillId="0" borderId="0" xfId="0" applyFont="1" applyAlignment="1">
      <alignment horizontal="center" vertical="top" wrapText="1"/>
    </xf>
    <xf numFmtId="0" fontId="0" fillId="0" borderId="0" xfId="0" applyAlignment="1">
      <alignment horizontal="center"/>
    </xf>
    <xf numFmtId="0" fontId="1" fillId="0" borderId="2" xfId="0" applyFont="1" applyBorder="1" applyAlignment="1">
      <alignment horizontal="center" vertical="top" wrapText="1"/>
    </xf>
    <xf numFmtId="0" fontId="0" fillId="0" borderId="2" xfId="0" applyBorder="1" applyAlignment="1">
      <alignment horizontal="center"/>
    </xf>
    <xf numFmtId="0" fontId="6" fillId="0" borderId="0" xfId="0" applyFont="1" applyAlignment="1">
      <alignment horizontal="left" vertical="top"/>
    </xf>
    <xf numFmtId="0" fontId="13" fillId="4" borderId="0" xfId="0" applyFont="1" applyFill="1" applyBorder="1" applyAlignment="1" applyProtection="1">
      <alignment horizontal="left"/>
    </xf>
    <xf numFmtId="0" fontId="13" fillId="2" borderId="0" xfId="0" applyFont="1" applyFill="1" applyBorder="1" applyAlignment="1" applyProtection="1">
      <alignment horizontal="left"/>
    </xf>
    <xf numFmtId="0" fontId="7" fillId="4" borderId="0" xfId="0" applyFont="1" applyFill="1" applyBorder="1" applyAlignment="1" applyProtection="1">
      <alignment horizontal="left" vertical="top" wrapText="1"/>
    </xf>
    <xf numFmtId="0" fontId="8" fillId="4" borderId="0" xfId="0" applyFont="1" applyFill="1" applyBorder="1" applyAlignment="1" applyProtection="1">
      <alignment horizontal="left"/>
    </xf>
    <xf numFmtId="0" fontId="7" fillId="2" borderId="0" xfId="0" applyFont="1" applyFill="1" applyBorder="1" applyAlignment="1" applyProtection="1">
      <alignment horizontal="left" vertical="top" wrapText="1"/>
    </xf>
    <xf numFmtId="0" fontId="8" fillId="2" borderId="0" xfId="0" applyFont="1" applyFill="1" applyBorder="1" applyAlignment="1" applyProtection="1">
      <alignment horizontal="left"/>
    </xf>
    <xf numFmtId="0" fontId="20" fillId="0" borderId="0" xfId="0" applyFont="1" applyFill="1" applyBorder="1" applyAlignment="1">
      <alignment horizontal="center"/>
    </xf>
    <xf numFmtId="0" fontId="21" fillId="0" borderId="0" xfId="0" applyFont="1" applyFill="1" applyBorder="1" applyAlignment="1"/>
    <xf numFmtId="0" fontId="7" fillId="4" borderId="0" xfId="0" applyFont="1" applyFill="1" applyBorder="1" applyAlignment="1">
      <alignment horizontal="left" vertical="top" wrapText="1"/>
    </xf>
    <xf numFmtId="0" fontId="8" fillId="4" borderId="0" xfId="0" applyFont="1" applyFill="1" applyBorder="1" applyAlignment="1">
      <alignment horizontal="left"/>
    </xf>
    <xf numFmtId="0" fontId="7" fillId="2" borderId="0" xfId="0" applyFont="1" applyFill="1" applyBorder="1" applyAlignment="1">
      <alignment horizontal="left" vertical="top" wrapText="1"/>
    </xf>
    <xf numFmtId="0" fontId="8" fillId="2" borderId="0" xfId="0" applyFont="1" applyFill="1" applyBorder="1" applyAlignment="1">
      <alignment horizontal="left"/>
    </xf>
    <xf numFmtId="3" fontId="20" fillId="0" borderId="0" xfId="0" applyNumberFormat="1" applyFont="1" applyFill="1" applyBorder="1" applyAlignment="1">
      <alignment horizontal="center"/>
    </xf>
    <xf numFmtId="0" fontId="9" fillId="0" borderId="0" xfId="0" applyFont="1" applyFill="1" applyBorder="1" applyAlignment="1">
      <alignment horizontal="center"/>
    </xf>
    <xf numFmtId="0" fontId="18" fillId="0" borderId="0" xfId="0" applyFont="1" applyFill="1" applyBorder="1" applyAlignment="1"/>
    <xf numFmtId="0" fontId="15" fillId="4" borderId="0" xfId="0" applyFont="1" applyFill="1" applyBorder="1" applyAlignment="1">
      <alignment horizontal="left"/>
    </xf>
    <xf numFmtId="0" fontId="9" fillId="4" borderId="0" xfId="0" applyFont="1" applyFill="1" applyBorder="1" applyAlignment="1">
      <alignment horizontal="center"/>
    </xf>
    <xf numFmtId="0" fontId="18" fillId="4" borderId="0" xfId="0" applyFont="1" applyFill="1" applyBorder="1" applyAlignment="1"/>
    <xf numFmtId="0" fontId="9" fillId="2" borderId="0" xfId="0" applyFont="1" applyFill="1" applyBorder="1" applyAlignment="1">
      <alignment horizontal="center"/>
    </xf>
    <xf numFmtId="0" fontId="18" fillId="2" borderId="0" xfId="0" applyFont="1" applyFill="1" applyBorder="1" applyAlignment="1"/>
    <xf numFmtId="0" fontId="31" fillId="0" borderId="0" xfId="0" applyFont="1" applyFill="1" applyProtection="1">
      <protection locked="0"/>
    </xf>
    <xf numFmtId="0" fontId="31" fillId="0" borderId="0" xfId="0" applyFont="1" applyProtection="1">
      <protection locked="0"/>
    </xf>
    <xf numFmtId="165" fontId="19" fillId="2" borderId="0" xfId="0" applyNumberFormat="1" applyFont="1" applyFill="1" applyBorder="1" applyAlignment="1" applyProtection="1">
      <alignment horizontal="right"/>
      <protection locked="0"/>
    </xf>
    <xf numFmtId="2" fontId="13" fillId="2" borderId="0" xfId="0" applyNumberFormat="1" applyFont="1" applyFill="1" applyBorder="1" applyAlignment="1" applyProtection="1">
      <alignment horizontal="center"/>
      <protection locked="0"/>
    </xf>
    <xf numFmtId="0" fontId="13" fillId="2" borderId="1" xfId="0" applyFont="1" applyFill="1" applyBorder="1" applyAlignment="1" applyProtection="1">
      <alignment horizontal="center"/>
      <protection locked="0"/>
    </xf>
    <xf numFmtId="165" fontId="13" fillId="2" borderId="0" xfId="0" applyNumberFormat="1" applyFont="1" applyFill="1" applyBorder="1" applyAlignment="1" applyProtection="1">
      <alignment horizontal="center"/>
      <protection locked="0"/>
    </xf>
    <xf numFmtId="165" fontId="13" fillId="2" borderId="1" xfId="0" applyNumberFormat="1" applyFont="1" applyFill="1" applyBorder="1" applyAlignment="1" applyProtection="1">
      <alignment horizontal="center"/>
      <protection locked="0"/>
    </xf>
    <xf numFmtId="164" fontId="13" fillId="2" borderId="0" xfId="0" applyNumberFormat="1" applyFont="1" applyFill="1" applyBorder="1" applyAlignment="1" applyProtection="1">
      <alignment horizontal="center"/>
      <protection locked="0"/>
    </xf>
    <xf numFmtId="164" fontId="9" fillId="2" borderId="0" xfId="0" applyNumberFormat="1" applyFont="1" applyFill="1" applyBorder="1" applyAlignment="1" applyProtection="1">
      <alignment horizontal="center"/>
      <protection locked="0"/>
    </xf>
    <xf numFmtId="165" fontId="19" fillId="2" borderId="0" xfId="0" applyNumberFormat="1" applyFont="1" applyFill="1" applyBorder="1" applyAlignment="1" applyProtection="1">
      <alignment horizontal="center"/>
      <protection locked="0"/>
    </xf>
    <xf numFmtId="164" fontId="19" fillId="2" borderId="0" xfId="0" applyNumberFormat="1" applyFont="1" applyFill="1" applyBorder="1" applyAlignment="1" applyProtection="1">
      <alignment horizontal="center"/>
      <protection locked="0"/>
    </xf>
    <xf numFmtId="0" fontId="8" fillId="2" borderId="0" xfId="0" applyFont="1" applyFill="1" applyBorder="1" applyAlignment="1" applyProtection="1">
      <alignment wrapText="1"/>
      <protection locked="0"/>
    </xf>
    <xf numFmtId="0" fontId="9" fillId="2" borderId="0" xfId="0" applyFont="1" applyFill="1" applyBorder="1" applyAlignment="1" applyProtection="1">
      <alignment horizontal="left"/>
      <protection locked="0"/>
    </xf>
    <xf numFmtId="1" fontId="13" fillId="2" borderId="0" xfId="0" applyNumberFormat="1" applyFont="1" applyFill="1" applyBorder="1" applyAlignment="1" applyProtection="1">
      <alignment horizontal="left"/>
      <protection locked="0"/>
    </xf>
    <xf numFmtId="1" fontId="19" fillId="2" borderId="0" xfId="0" applyNumberFormat="1" applyFont="1" applyFill="1" applyBorder="1" applyAlignment="1" applyProtection="1">
      <alignment horizontal="left"/>
      <protection locked="0"/>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43"/>
  <sheetViews>
    <sheetView topLeftCell="C26" workbookViewId="0">
      <selection activeCell="G48" sqref="G48"/>
    </sheetView>
  </sheetViews>
  <sheetFormatPr defaultRowHeight="15" x14ac:dyDescent="0.2"/>
  <cols>
    <col min="1" max="1" width="6.7109375" style="2" bestFit="1" customWidth="1"/>
    <col min="2" max="2" width="2" style="4" bestFit="1" customWidth="1"/>
    <col min="3" max="3" width="36.42578125" style="3" bestFit="1" customWidth="1"/>
    <col min="4" max="4" width="9.140625" style="1"/>
    <col min="5" max="5" width="6.7109375" style="2" bestFit="1" customWidth="1"/>
    <col min="6" max="6" width="2" style="4" bestFit="1" customWidth="1"/>
    <col min="7" max="7" width="36.42578125" style="3" bestFit="1" customWidth="1"/>
    <col min="8" max="16384" width="9.140625" style="1"/>
  </cols>
  <sheetData>
    <row r="1" spans="1:7" x14ac:dyDescent="0.25">
      <c r="A1" s="184" t="s">
        <v>311</v>
      </c>
      <c r="B1" s="185"/>
      <c r="C1" s="185"/>
      <c r="D1" s="185"/>
      <c r="E1" s="185"/>
      <c r="F1" s="185"/>
      <c r="G1" s="185"/>
    </row>
    <row r="2" spans="1:7" ht="15.75" thickBot="1" x14ac:dyDescent="0.3">
      <c r="A2" s="186" t="s">
        <v>0</v>
      </c>
      <c r="B2" s="187"/>
      <c r="C2" s="187"/>
      <c r="D2" s="187"/>
      <c r="E2" s="187"/>
      <c r="F2" s="187"/>
      <c r="G2" s="187"/>
    </row>
    <row r="3" spans="1:7" ht="25.5" x14ac:dyDescent="0.2">
      <c r="A3" s="2" t="s">
        <v>13</v>
      </c>
      <c r="B3" s="2" t="s">
        <v>2</v>
      </c>
      <c r="C3" s="3" t="s">
        <v>67</v>
      </c>
      <c r="E3" s="2" t="s">
        <v>41</v>
      </c>
      <c r="F3" s="2" t="s">
        <v>2</v>
      </c>
      <c r="G3" s="3" t="s">
        <v>129</v>
      </c>
    </row>
    <row r="4" spans="1:7" ht="14.25" x14ac:dyDescent="0.2">
      <c r="A4" s="2" t="s">
        <v>14</v>
      </c>
      <c r="B4" s="2" t="s">
        <v>2</v>
      </c>
      <c r="C4" s="3" t="s">
        <v>68</v>
      </c>
      <c r="E4" s="2" t="s">
        <v>42</v>
      </c>
      <c r="F4" s="2" t="s">
        <v>2</v>
      </c>
      <c r="G4" s="3" t="s">
        <v>99</v>
      </c>
    </row>
    <row r="5" spans="1:7" ht="12.75" x14ac:dyDescent="0.2">
      <c r="A5" s="2" t="s">
        <v>15</v>
      </c>
      <c r="B5" s="2" t="s">
        <v>2</v>
      </c>
      <c r="C5" s="3" t="s">
        <v>69</v>
      </c>
      <c r="E5" s="2" t="s">
        <v>43</v>
      </c>
      <c r="F5" s="2" t="s">
        <v>2</v>
      </c>
      <c r="G5" s="3" t="s">
        <v>100</v>
      </c>
    </row>
    <row r="6" spans="1:7" ht="12.75" x14ac:dyDescent="0.2">
      <c r="A6" s="2" t="s">
        <v>16</v>
      </c>
      <c r="B6" s="2" t="s">
        <v>2</v>
      </c>
      <c r="C6" s="3" t="s">
        <v>70</v>
      </c>
      <c r="E6" s="2" t="s">
        <v>44</v>
      </c>
      <c r="F6" s="2" t="s">
        <v>2</v>
      </c>
      <c r="G6" s="3" t="s">
        <v>101</v>
      </c>
    </row>
    <row r="7" spans="1:7" ht="14.25" x14ac:dyDescent="0.2">
      <c r="A7" s="2" t="s">
        <v>17</v>
      </c>
      <c r="B7" s="2" t="s">
        <v>2</v>
      </c>
      <c r="C7" s="3" t="s">
        <v>71</v>
      </c>
      <c r="E7" s="2" t="s">
        <v>45</v>
      </c>
      <c r="F7" s="2" t="s">
        <v>2</v>
      </c>
      <c r="G7" s="3" t="s">
        <v>102</v>
      </c>
    </row>
    <row r="8" spans="1:7" ht="14.25" x14ac:dyDescent="0.2">
      <c r="A8" s="2" t="s">
        <v>1</v>
      </c>
      <c r="B8" s="2" t="s">
        <v>2</v>
      </c>
      <c r="C8" s="56" t="s">
        <v>271</v>
      </c>
      <c r="E8" s="2" t="s">
        <v>46</v>
      </c>
      <c r="F8" s="2" t="s">
        <v>2</v>
      </c>
      <c r="G8" s="3" t="s">
        <v>103</v>
      </c>
    </row>
    <row r="9" spans="1:7" ht="25.5" x14ac:dyDescent="0.2">
      <c r="A9" s="2" t="s">
        <v>18</v>
      </c>
      <c r="B9" s="2" t="s">
        <v>2</v>
      </c>
      <c r="C9" s="3" t="s">
        <v>72</v>
      </c>
      <c r="E9" s="2" t="s">
        <v>47</v>
      </c>
      <c r="F9" s="2" t="s">
        <v>2</v>
      </c>
      <c r="G9" s="3" t="s">
        <v>104</v>
      </c>
    </row>
    <row r="10" spans="1:7" ht="15.75" x14ac:dyDescent="0.2">
      <c r="A10" s="2" t="s">
        <v>19</v>
      </c>
      <c r="B10" s="2" t="s">
        <v>2</v>
      </c>
      <c r="C10" s="3" t="s">
        <v>73</v>
      </c>
      <c r="E10" s="57" t="s">
        <v>282</v>
      </c>
      <c r="F10" s="57" t="s">
        <v>2</v>
      </c>
      <c r="G10" s="56" t="s">
        <v>281</v>
      </c>
    </row>
    <row r="11" spans="1:7" ht="12.75" x14ac:dyDescent="0.2">
      <c r="A11" s="2" t="s">
        <v>5</v>
      </c>
      <c r="B11" s="2" t="s">
        <v>2</v>
      </c>
      <c r="C11" s="3" t="s">
        <v>74</v>
      </c>
      <c r="E11" s="2" t="s">
        <v>48</v>
      </c>
      <c r="F11" s="2" t="s">
        <v>2</v>
      </c>
      <c r="G11" s="3" t="s">
        <v>105</v>
      </c>
    </row>
    <row r="12" spans="1:7" ht="67.5" customHeight="1" x14ac:dyDescent="0.2">
      <c r="A12" s="2" t="s">
        <v>20</v>
      </c>
      <c r="B12" s="2" t="s">
        <v>2</v>
      </c>
      <c r="C12" s="3" t="s">
        <v>75</v>
      </c>
      <c r="E12" s="2" t="s">
        <v>49</v>
      </c>
      <c r="F12" s="2" t="s">
        <v>2</v>
      </c>
      <c r="G12" s="3" t="s">
        <v>283</v>
      </c>
    </row>
    <row r="13" spans="1:7" ht="12.75" x14ac:dyDescent="0.2">
      <c r="A13" s="2" t="s">
        <v>3</v>
      </c>
      <c r="B13" s="2" t="s">
        <v>2</v>
      </c>
      <c r="C13" s="3" t="s">
        <v>76</v>
      </c>
      <c r="E13" s="58" t="s">
        <v>284</v>
      </c>
      <c r="F13" s="2"/>
    </row>
    <row r="14" spans="1:7" ht="15.75" x14ac:dyDescent="0.2">
      <c r="A14" s="2" t="s">
        <v>8</v>
      </c>
      <c r="B14" s="2" t="s">
        <v>2</v>
      </c>
      <c r="C14" s="3" t="s">
        <v>77</v>
      </c>
      <c r="E14" s="5" t="s">
        <v>7</v>
      </c>
      <c r="F14" s="2" t="s">
        <v>2</v>
      </c>
      <c r="G14" s="3" t="s">
        <v>106</v>
      </c>
    </row>
    <row r="15" spans="1:7" ht="15.75" x14ac:dyDescent="0.2">
      <c r="A15" s="2" t="s">
        <v>21</v>
      </c>
      <c r="B15" s="2" t="s">
        <v>2</v>
      </c>
      <c r="C15" s="3" t="s">
        <v>78</v>
      </c>
      <c r="E15" s="2" t="s">
        <v>50</v>
      </c>
      <c r="F15" s="2" t="s">
        <v>2</v>
      </c>
      <c r="G15" s="3" t="s">
        <v>107</v>
      </c>
    </row>
    <row r="16" spans="1:7" ht="15.75" x14ac:dyDescent="0.2">
      <c r="A16" s="2" t="s">
        <v>22</v>
      </c>
      <c r="B16" s="2" t="s">
        <v>2</v>
      </c>
      <c r="C16" s="3" t="s">
        <v>79</v>
      </c>
      <c r="E16" s="2" t="s">
        <v>51</v>
      </c>
      <c r="F16" s="2" t="s">
        <v>2</v>
      </c>
      <c r="G16" s="3" t="s">
        <v>108</v>
      </c>
    </row>
    <row r="17" spans="1:7" ht="25.5" x14ac:dyDescent="0.2">
      <c r="A17" s="2" t="s">
        <v>4</v>
      </c>
      <c r="B17" s="2" t="s">
        <v>2</v>
      </c>
      <c r="C17" s="3" t="s">
        <v>80</v>
      </c>
      <c r="E17" s="59" t="s">
        <v>285</v>
      </c>
      <c r="F17" s="57" t="s">
        <v>2</v>
      </c>
      <c r="G17" s="56" t="s">
        <v>286</v>
      </c>
    </row>
    <row r="18" spans="1:7" ht="12.75" x14ac:dyDescent="0.2">
      <c r="A18" s="2" t="s">
        <v>23</v>
      </c>
      <c r="B18" s="2" t="s">
        <v>2</v>
      </c>
      <c r="C18" s="3" t="s">
        <v>81</v>
      </c>
      <c r="E18" s="188" t="s">
        <v>66</v>
      </c>
      <c r="F18" s="188"/>
      <c r="G18" s="188"/>
    </row>
    <row r="19" spans="1:7" ht="12.75" x14ac:dyDescent="0.2">
      <c r="A19" s="2" t="s">
        <v>24</v>
      </c>
      <c r="B19" s="2" t="s">
        <v>2</v>
      </c>
      <c r="C19" s="3" t="s">
        <v>82</v>
      </c>
      <c r="E19" s="2" t="s">
        <v>14</v>
      </c>
      <c r="F19" s="2" t="s">
        <v>2</v>
      </c>
      <c r="G19" s="3" t="s">
        <v>109</v>
      </c>
    </row>
    <row r="20" spans="1:7" ht="25.5" x14ac:dyDescent="0.2">
      <c r="A20" s="2" t="s">
        <v>6</v>
      </c>
      <c r="B20" s="2" t="s">
        <v>2</v>
      </c>
      <c r="C20" s="56" t="s">
        <v>272</v>
      </c>
      <c r="E20" s="57" t="s">
        <v>287</v>
      </c>
      <c r="F20" s="57" t="s">
        <v>2</v>
      </c>
      <c r="G20" s="56" t="s">
        <v>288</v>
      </c>
    </row>
    <row r="21" spans="1:7" ht="25.5" x14ac:dyDescent="0.2">
      <c r="A21" s="57" t="s">
        <v>273</v>
      </c>
      <c r="B21" s="57" t="s">
        <v>2</v>
      </c>
      <c r="C21" s="56" t="s">
        <v>274</v>
      </c>
      <c r="E21" s="2" t="s">
        <v>52</v>
      </c>
      <c r="F21" s="2" t="s">
        <v>2</v>
      </c>
      <c r="G21" s="3" t="s">
        <v>110</v>
      </c>
    </row>
    <row r="22" spans="1:7" ht="12.75" x14ac:dyDescent="0.2">
      <c r="A22" s="2" t="s">
        <v>9</v>
      </c>
      <c r="B22" s="2" t="s">
        <v>2</v>
      </c>
      <c r="C22" s="3" t="s">
        <v>83</v>
      </c>
      <c r="E22" s="2" t="s">
        <v>53</v>
      </c>
      <c r="F22" s="2" t="s">
        <v>2</v>
      </c>
      <c r="G22" s="3" t="s">
        <v>111</v>
      </c>
    </row>
    <row r="23" spans="1:7" ht="14.25" x14ac:dyDescent="0.2">
      <c r="A23" s="2" t="s">
        <v>25</v>
      </c>
      <c r="B23" s="2" t="s">
        <v>2</v>
      </c>
      <c r="C23" s="3" t="s">
        <v>84</v>
      </c>
      <c r="E23" s="2" t="s">
        <v>3</v>
      </c>
      <c r="F23" s="2" t="s">
        <v>2</v>
      </c>
      <c r="G23" s="3" t="s">
        <v>112</v>
      </c>
    </row>
    <row r="24" spans="1:7" ht="12.75" x14ac:dyDescent="0.2">
      <c r="A24" s="2" t="s">
        <v>26</v>
      </c>
      <c r="B24" s="2" t="s">
        <v>2</v>
      </c>
      <c r="C24" s="3" t="s">
        <v>85</v>
      </c>
      <c r="E24" s="2" t="s">
        <v>54</v>
      </c>
      <c r="F24" s="2" t="s">
        <v>2</v>
      </c>
      <c r="G24" s="3" t="s">
        <v>113</v>
      </c>
    </row>
    <row r="25" spans="1:7" ht="28.5" x14ac:dyDescent="0.2">
      <c r="A25" s="2" t="s">
        <v>275</v>
      </c>
      <c r="B25" s="2" t="s">
        <v>2</v>
      </c>
      <c r="C25" s="3" t="s">
        <v>276</v>
      </c>
      <c r="E25" s="2" t="s">
        <v>5</v>
      </c>
      <c r="F25" s="2" t="s">
        <v>2</v>
      </c>
      <c r="G25" s="3" t="s">
        <v>114</v>
      </c>
    </row>
    <row r="26" spans="1:7" ht="12.75" x14ac:dyDescent="0.2">
      <c r="A26" s="2" t="s">
        <v>27</v>
      </c>
      <c r="B26" s="2" t="s">
        <v>2</v>
      </c>
      <c r="C26" s="3" t="s">
        <v>86</v>
      </c>
      <c r="E26" s="2" t="s">
        <v>55</v>
      </c>
      <c r="F26" s="2" t="s">
        <v>2</v>
      </c>
      <c r="G26" s="3" t="s">
        <v>115</v>
      </c>
    </row>
    <row r="27" spans="1:7" ht="12.75" x14ac:dyDescent="0.2">
      <c r="A27" s="2" t="s">
        <v>28</v>
      </c>
      <c r="B27" s="2" t="s">
        <v>2</v>
      </c>
      <c r="C27" s="3" t="s">
        <v>87</v>
      </c>
      <c r="E27" s="2" t="s">
        <v>56</v>
      </c>
      <c r="F27" s="2" t="s">
        <v>2</v>
      </c>
      <c r="G27" s="3" t="s">
        <v>116</v>
      </c>
    </row>
    <row r="28" spans="1:7" ht="12.75" x14ac:dyDescent="0.2">
      <c r="A28" s="2" t="s">
        <v>29</v>
      </c>
      <c r="B28" s="2" t="s">
        <v>2</v>
      </c>
      <c r="C28" s="3" t="s">
        <v>88</v>
      </c>
      <c r="E28" s="2" t="s">
        <v>57</v>
      </c>
      <c r="F28" s="2" t="s">
        <v>2</v>
      </c>
      <c r="G28" s="3" t="s">
        <v>117</v>
      </c>
    </row>
    <row r="29" spans="1:7" ht="25.5" x14ac:dyDescent="0.2">
      <c r="A29" s="2" t="s">
        <v>30</v>
      </c>
      <c r="B29" s="2" t="s">
        <v>2</v>
      </c>
      <c r="C29" s="3" t="s">
        <v>89</v>
      </c>
      <c r="E29" s="57" t="s">
        <v>289</v>
      </c>
      <c r="F29" s="57" t="s">
        <v>2</v>
      </c>
      <c r="G29" s="56" t="s">
        <v>290</v>
      </c>
    </row>
    <row r="30" spans="1:7" ht="25.5" x14ac:dyDescent="0.2">
      <c r="A30" s="2" t="s">
        <v>31</v>
      </c>
      <c r="B30" s="2" t="s">
        <v>2</v>
      </c>
      <c r="C30" s="56" t="s">
        <v>277</v>
      </c>
      <c r="E30" s="57" t="s">
        <v>291</v>
      </c>
      <c r="F30" s="57" t="s">
        <v>2</v>
      </c>
      <c r="G30" s="56" t="s">
        <v>292</v>
      </c>
    </row>
    <row r="31" spans="1:7" ht="25.5" x14ac:dyDescent="0.2">
      <c r="A31" s="57" t="s">
        <v>278</v>
      </c>
      <c r="B31" s="57" t="s">
        <v>2</v>
      </c>
      <c r="C31" s="56" t="s">
        <v>279</v>
      </c>
      <c r="E31" s="2" t="s">
        <v>58</v>
      </c>
      <c r="F31" s="2" t="s">
        <v>2</v>
      </c>
      <c r="G31" s="3" t="s">
        <v>118</v>
      </c>
    </row>
    <row r="32" spans="1:7" ht="12.75" x14ac:dyDescent="0.2">
      <c r="A32" s="2" t="s">
        <v>32</v>
      </c>
      <c r="B32" s="2" t="s">
        <v>2</v>
      </c>
      <c r="C32" s="3" t="s">
        <v>90</v>
      </c>
      <c r="E32" s="2" t="s">
        <v>59</v>
      </c>
      <c r="F32" s="2" t="s">
        <v>2</v>
      </c>
      <c r="G32" s="3" t="s">
        <v>119</v>
      </c>
    </row>
    <row r="33" spans="1:7" ht="12.75" x14ac:dyDescent="0.2">
      <c r="A33" s="2" t="s">
        <v>10</v>
      </c>
      <c r="B33" s="2" t="s">
        <v>2</v>
      </c>
      <c r="C33" s="3" t="s">
        <v>91</v>
      </c>
      <c r="E33" s="2" t="s">
        <v>60</v>
      </c>
      <c r="F33" s="2" t="s">
        <v>2</v>
      </c>
      <c r="G33" s="3" t="s">
        <v>120</v>
      </c>
    </row>
    <row r="34" spans="1:7" ht="25.5" x14ac:dyDescent="0.2">
      <c r="A34" s="2" t="s">
        <v>33</v>
      </c>
      <c r="B34" s="2" t="s">
        <v>2</v>
      </c>
      <c r="C34" s="3" t="s">
        <v>92</v>
      </c>
      <c r="E34" s="2" t="s">
        <v>37</v>
      </c>
      <c r="F34" s="2" t="s">
        <v>2</v>
      </c>
      <c r="G34" s="3" t="s">
        <v>121</v>
      </c>
    </row>
    <row r="35" spans="1:7" ht="12.75" x14ac:dyDescent="0.2">
      <c r="A35" s="2" t="s">
        <v>34</v>
      </c>
      <c r="B35" s="2" t="s">
        <v>2</v>
      </c>
      <c r="C35" s="3" t="s">
        <v>93</v>
      </c>
      <c r="E35" s="2" t="s">
        <v>39</v>
      </c>
      <c r="F35" s="2" t="s">
        <v>2</v>
      </c>
      <c r="G35" s="3" t="s">
        <v>122</v>
      </c>
    </row>
    <row r="36" spans="1:7" ht="12.75" x14ac:dyDescent="0.2">
      <c r="A36" s="2" t="s">
        <v>35</v>
      </c>
      <c r="B36" s="2" t="s">
        <v>2</v>
      </c>
      <c r="C36" s="3" t="s">
        <v>94</v>
      </c>
      <c r="E36" s="2" t="s">
        <v>61</v>
      </c>
      <c r="F36" s="2" t="s">
        <v>2</v>
      </c>
      <c r="G36" s="3" t="s">
        <v>123</v>
      </c>
    </row>
    <row r="37" spans="1:7" ht="12.75" x14ac:dyDescent="0.2">
      <c r="A37" s="2" t="s">
        <v>36</v>
      </c>
      <c r="B37" s="2" t="s">
        <v>2</v>
      </c>
      <c r="C37" s="3" t="s">
        <v>95</v>
      </c>
      <c r="E37" s="2" t="s">
        <v>48</v>
      </c>
      <c r="F37" s="2" t="s">
        <v>2</v>
      </c>
      <c r="G37" s="3" t="s">
        <v>124</v>
      </c>
    </row>
    <row r="38" spans="1:7" ht="12.75" x14ac:dyDescent="0.2">
      <c r="A38" s="2" t="s">
        <v>11</v>
      </c>
      <c r="B38" s="2" t="s">
        <v>2</v>
      </c>
      <c r="C38" s="3" t="s">
        <v>96</v>
      </c>
      <c r="E38" s="2" t="s">
        <v>62</v>
      </c>
      <c r="F38" s="2" t="s">
        <v>2</v>
      </c>
      <c r="G38" s="3" t="s">
        <v>125</v>
      </c>
    </row>
    <row r="39" spans="1:7" ht="51" x14ac:dyDescent="0.2">
      <c r="A39" s="2" t="s">
        <v>37</v>
      </c>
      <c r="B39" s="2" t="s">
        <v>2</v>
      </c>
      <c r="C39" s="3" t="s">
        <v>97</v>
      </c>
      <c r="E39" s="2" t="s">
        <v>63</v>
      </c>
      <c r="F39" s="2" t="s">
        <v>2</v>
      </c>
      <c r="G39" s="3" t="s">
        <v>126</v>
      </c>
    </row>
    <row r="40" spans="1:7" ht="38.25" x14ac:dyDescent="0.2">
      <c r="A40" s="2" t="s">
        <v>38</v>
      </c>
      <c r="B40" s="2" t="s">
        <v>2</v>
      </c>
      <c r="C40" s="56" t="s">
        <v>280</v>
      </c>
      <c r="E40" s="2" t="s">
        <v>64</v>
      </c>
      <c r="F40" s="2" t="s">
        <v>2</v>
      </c>
      <c r="G40" s="3" t="s">
        <v>293</v>
      </c>
    </row>
    <row r="41" spans="1:7" ht="25.5" x14ac:dyDescent="0.2">
      <c r="A41" s="2" t="s">
        <v>39</v>
      </c>
      <c r="B41" s="2" t="s">
        <v>2</v>
      </c>
      <c r="C41" s="3" t="s">
        <v>130</v>
      </c>
      <c r="E41" s="2" t="s">
        <v>65</v>
      </c>
      <c r="F41" s="2" t="s">
        <v>2</v>
      </c>
      <c r="G41" s="3" t="s">
        <v>294</v>
      </c>
    </row>
    <row r="42" spans="1:7" ht="12.75" x14ac:dyDescent="0.2">
      <c r="A42" s="2" t="s">
        <v>12</v>
      </c>
      <c r="B42" s="2" t="s">
        <v>2</v>
      </c>
      <c r="C42" s="3" t="s">
        <v>98</v>
      </c>
      <c r="E42" s="2">
        <v>1</v>
      </c>
      <c r="F42" s="2" t="s">
        <v>2</v>
      </c>
      <c r="G42" s="3" t="s">
        <v>127</v>
      </c>
    </row>
    <row r="43" spans="1:7" ht="25.5" x14ac:dyDescent="0.2">
      <c r="A43" s="2" t="s">
        <v>40</v>
      </c>
      <c r="B43" s="2" t="s">
        <v>2</v>
      </c>
      <c r="C43" s="3" t="s">
        <v>131</v>
      </c>
      <c r="E43" s="2">
        <v>2</v>
      </c>
      <c r="F43" s="2" t="s">
        <v>2</v>
      </c>
      <c r="G43" s="3" t="s">
        <v>128</v>
      </c>
    </row>
  </sheetData>
  <mergeCells count="3">
    <mergeCell ref="A1:G1"/>
    <mergeCell ref="A2:G2"/>
    <mergeCell ref="E18:G18"/>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85"/>
  <sheetViews>
    <sheetView zoomScale="80" zoomScaleNormal="80" workbookViewId="0">
      <selection activeCell="M35" sqref="M35"/>
    </sheetView>
  </sheetViews>
  <sheetFormatPr defaultRowHeight="15" x14ac:dyDescent="0.25"/>
  <cols>
    <col min="1" max="1" width="22.140625" style="6" customWidth="1"/>
    <col min="2" max="2" width="9.140625" style="7"/>
    <col min="3" max="3" width="15.85546875" style="7" bestFit="1" customWidth="1"/>
    <col min="4" max="4" width="12.85546875" style="6" customWidth="1"/>
    <col min="5" max="6" width="9.140625" style="6"/>
    <col min="7" max="7" width="11.7109375" style="6" bestFit="1" customWidth="1"/>
    <col min="8" max="8" width="9.140625" style="6"/>
    <col min="9" max="9" width="22.140625" style="41" customWidth="1"/>
    <col min="10" max="10" width="9.140625" style="7"/>
    <col min="11" max="11" width="20.85546875" style="7" bestFit="1" customWidth="1"/>
    <col min="12" max="12" width="11.85546875" style="6" customWidth="1"/>
    <col min="13" max="14" width="9.140625" style="7"/>
    <col min="15" max="15" width="11.7109375" style="41" bestFit="1" customWidth="1"/>
    <col min="16" max="16384" width="9.140625" style="6"/>
  </cols>
  <sheetData>
    <row r="1" spans="1:15" ht="126" customHeight="1" x14ac:dyDescent="0.25">
      <c r="A1" s="191" t="s">
        <v>266</v>
      </c>
      <c r="B1" s="191"/>
      <c r="C1" s="191"/>
      <c r="D1" s="191"/>
      <c r="E1" s="191"/>
      <c r="F1" s="91"/>
      <c r="G1" s="91"/>
      <c r="H1" s="62"/>
      <c r="I1" s="193" t="s">
        <v>301</v>
      </c>
      <c r="J1" s="193"/>
      <c r="K1" s="193"/>
      <c r="L1" s="193"/>
      <c r="M1" s="193"/>
      <c r="N1" s="63"/>
      <c r="O1" s="64"/>
    </row>
    <row r="2" spans="1:15" x14ac:dyDescent="0.25">
      <c r="A2" s="92"/>
      <c r="B2" s="93"/>
      <c r="C2" s="93"/>
      <c r="D2" s="92"/>
      <c r="E2" s="91"/>
      <c r="F2" s="91"/>
      <c r="G2" s="91"/>
      <c r="H2" s="62"/>
      <c r="I2" s="65"/>
      <c r="J2" s="66"/>
      <c r="K2" s="66"/>
      <c r="L2" s="65"/>
      <c r="M2" s="63"/>
      <c r="N2" s="63"/>
      <c r="O2" s="64"/>
    </row>
    <row r="3" spans="1:15" x14ac:dyDescent="0.25">
      <c r="A3" s="92" t="s">
        <v>132</v>
      </c>
      <c r="B3" s="93"/>
      <c r="C3" s="93"/>
      <c r="D3" s="92"/>
      <c r="E3" s="91"/>
      <c r="F3" s="91"/>
      <c r="G3" s="91"/>
      <c r="H3" s="62"/>
      <c r="I3" s="65" t="s">
        <v>132</v>
      </c>
      <c r="J3" s="66"/>
      <c r="K3" s="66"/>
      <c r="L3" s="65"/>
      <c r="M3" s="63"/>
      <c r="N3" s="63"/>
      <c r="O3" s="64"/>
    </row>
    <row r="4" spans="1:15" x14ac:dyDescent="0.25">
      <c r="A4" s="92"/>
      <c r="B4" s="93"/>
      <c r="C4" s="93"/>
      <c r="D4" s="92"/>
      <c r="E4" s="91"/>
      <c r="F4" s="91"/>
      <c r="G4" s="91"/>
      <c r="H4" s="62"/>
      <c r="I4" s="65"/>
      <c r="J4" s="66"/>
      <c r="K4" s="66"/>
      <c r="L4" s="65"/>
      <c r="M4" s="63"/>
      <c r="N4" s="63"/>
      <c r="O4" s="64"/>
    </row>
    <row r="5" spans="1:15" x14ac:dyDescent="0.25">
      <c r="A5" s="92" t="s">
        <v>136</v>
      </c>
      <c r="B5" s="93" t="s">
        <v>2</v>
      </c>
      <c r="C5" s="93">
        <v>200</v>
      </c>
      <c r="D5" s="92" t="s">
        <v>35</v>
      </c>
      <c r="E5" s="91" t="s">
        <v>2</v>
      </c>
      <c r="F5" s="91">
        <f>C5-14.7</f>
        <v>185.3</v>
      </c>
      <c r="G5" s="91" t="s">
        <v>36</v>
      </c>
      <c r="H5" s="62"/>
      <c r="I5" s="65" t="s">
        <v>136</v>
      </c>
      <c r="J5" s="66" t="s">
        <v>2</v>
      </c>
      <c r="K5" s="120">
        <v>200</v>
      </c>
      <c r="L5" s="65" t="s">
        <v>35</v>
      </c>
      <c r="M5" s="63" t="s">
        <v>2</v>
      </c>
      <c r="N5" s="63">
        <f>K5-14.7</f>
        <v>185.3</v>
      </c>
      <c r="O5" s="64" t="s">
        <v>36</v>
      </c>
    </row>
    <row r="6" spans="1:15" x14ac:dyDescent="0.25">
      <c r="A6" s="92" t="s">
        <v>137</v>
      </c>
      <c r="B6" s="93" t="s">
        <v>2</v>
      </c>
      <c r="C6" s="93">
        <v>220</v>
      </c>
      <c r="D6" s="92" t="s">
        <v>35</v>
      </c>
      <c r="E6" s="91" t="s">
        <v>2</v>
      </c>
      <c r="F6" s="91">
        <f>C6-14.7</f>
        <v>205.3</v>
      </c>
      <c r="G6" s="91" t="s">
        <v>36</v>
      </c>
      <c r="H6" s="62"/>
      <c r="I6" s="65" t="s">
        <v>137</v>
      </c>
      <c r="J6" s="66" t="s">
        <v>2</v>
      </c>
      <c r="K6" s="120">
        <v>220</v>
      </c>
      <c r="L6" s="65" t="s">
        <v>35</v>
      </c>
      <c r="M6" s="63" t="s">
        <v>2</v>
      </c>
      <c r="N6" s="63">
        <f>K6-14.7</f>
        <v>205.3</v>
      </c>
      <c r="O6" s="64" t="s">
        <v>36</v>
      </c>
    </row>
    <row r="7" spans="1:15" x14ac:dyDescent="0.25">
      <c r="A7" s="92" t="s">
        <v>138</v>
      </c>
      <c r="B7" s="93" t="s">
        <v>2</v>
      </c>
      <c r="C7" s="93">
        <v>100</v>
      </c>
      <c r="D7" s="92" t="s">
        <v>139</v>
      </c>
      <c r="E7" s="91"/>
      <c r="F7" s="91"/>
      <c r="G7" s="91"/>
      <c r="H7" s="62"/>
      <c r="I7" s="65" t="s">
        <v>138</v>
      </c>
      <c r="J7" s="66" t="s">
        <v>2</v>
      </c>
      <c r="K7" s="120">
        <v>100</v>
      </c>
      <c r="L7" s="65" t="s">
        <v>139</v>
      </c>
      <c r="M7" s="63"/>
      <c r="N7" s="63"/>
      <c r="O7" s="64"/>
    </row>
    <row r="8" spans="1:15" x14ac:dyDescent="0.25">
      <c r="A8" s="92" t="s">
        <v>140</v>
      </c>
      <c r="B8" s="93" t="s">
        <v>2</v>
      </c>
      <c r="C8" s="93">
        <v>360</v>
      </c>
      <c r="D8" s="92" t="s">
        <v>22</v>
      </c>
      <c r="E8" s="91"/>
      <c r="F8" s="91"/>
      <c r="G8" s="91"/>
      <c r="H8" s="62"/>
      <c r="I8" s="65" t="s">
        <v>140</v>
      </c>
      <c r="J8" s="66" t="s">
        <v>2</v>
      </c>
      <c r="K8" s="120">
        <v>360</v>
      </c>
      <c r="L8" s="65" t="s">
        <v>22</v>
      </c>
      <c r="M8" s="63"/>
      <c r="N8" s="63"/>
      <c r="O8" s="64"/>
    </row>
    <row r="9" spans="1:15" ht="16.5" x14ac:dyDescent="0.3">
      <c r="A9" s="92" t="s">
        <v>141</v>
      </c>
      <c r="B9" s="93" t="s">
        <v>2</v>
      </c>
      <c r="C9" s="93">
        <v>0.48499999999999999</v>
      </c>
      <c r="D9" s="92"/>
      <c r="E9" s="91"/>
      <c r="F9" s="91"/>
      <c r="G9" s="91"/>
      <c r="H9" s="62"/>
      <c r="I9" s="65" t="s">
        <v>141</v>
      </c>
      <c r="J9" s="66" t="s">
        <v>2</v>
      </c>
      <c r="K9" s="120">
        <v>0.48499999999999999</v>
      </c>
      <c r="L9" s="65"/>
      <c r="M9" s="63"/>
      <c r="N9" s="63"/>
      <c r="O9" s="64"/>
    </row>
    <row r="10" spans="1:15" x14ac:dyDescent="0.25">
      <c r="A10" s="92" t="s">
        <v>198</v>
      </c>
      <c r="B10" s="93" t="s">
        <v>2</v>
      </c>
      <c r="C10" s="93">
        <v>20</v>
      </c>
      <c r="D10" s="92" t="s">
        <v>173</v>
      </c>
      <c r="E10" s="91"/>
      <c r="F10" s="91"/>
      <c r="G10" s="91" t="s">
        <v>267</v>
      </c>
      <c r="H10" s="62"/>
      <c r="I10" s="65" t="s">
        <v>198</v>
      </c>
      <c r="J10" s="66" t="s">
        <v>2</v>
      </c>
      <c r="K10" s="120">
        <v>20</v>
      </c>
      <c r="L10" s="65" t="s">
        <v>173</v>
      </c>
      <c r="M10" s="63"/>
      <c r="N10" s="63"/>
      <c r="O10" s="64" t="s">
        <v>267</v>
      </c>
    </row>
    <row r="11" spans="1:15" x14ac:dyDescent="0.25">
      <c r="A11" s="92" t="s">
        <v>199</v>
      </c>
      <c r="B11" s="93" t="s">
        <v>2</v>
      </c>
      <c r="C11" s="93">
        <v>74</v>
      </c>
      <c r="D11" s="92" t="s">
        <v>173</v>
      </c>
      <c r="E11" s="91"/>
      <c r="F11" s="91"/>
      <c r="G11" s="91" t="s">
        <v>267</v>
      </c>
      <c r="H11" s="62"/>
      <c r="I11" s="65" t="s">
        <v>199</v>
      </c>
      <c r="J11" s="66" t="s">
        <v>2</v>
      </c>
      <c r="K11" s="120">
        <v>74</v>
      </c>
      <c r="L11" s="65" t="s">
        <v>173</v>
      </c>
      <c r="M11" s="63"/>
      <c r="N11" s="63"/>
      <c r="O11" s="64" t="s">
        <v>267</v>
      </c>
    </row>
    <row r="12" spans="1:15" x14ac:dyDescent="0.25">
      <c r="A12" s="92"/>
      <c r="B12" s="93"/>
      <c r="C12" s="94"/>
      <c r="D12" s="92"/>
      <c r="E12" s="91"/>
      <c r="F12" s="91"/>
      <c r="G12" s="91"/>
      <c r="H12" s="62"/>
      <c r="I12" s="65"/>
      <c r="J12" s="66"/>
      <c r="K12" s="67"/>
      <c r="L12" s="65"/>
      <c r="M12" s="63"/>
      <c r="N12" s="63"/>
      <c r="O12" s="64"/>
    </row>
    <row r="13" spans="1:15" x14ac:dyDescent="0.25">
      <c r="A13" s="192" t="s">
        <v>142</v>
      </c>
      <c r="B13" s="192"/>
      <c r="C13" s="192"/>
      <c r="D13" s="92"/>
      <c r="E13" s="91"/>
      <c r="F13" s="91"/>
      <c r="G13" s="91"/>
      <c r="H13" s="62"/>
      <c r="I13" s="194" t="s">
        <v>142</v>
      </c>
      <c r="J13" s="194"/>
      <c r="K13" s="194"/>
      <c r="L13" s="65"/>
      <c r="M13" s="63"/>
      <c r="N13" s="63"/>
      <c r="O13" s="64"/>
    </row>
    <row r="14" spans="1:15" x14ac:dyDescent="0.25">
      <c r="A14" s="92"/>
      <c r="B14" s="93"/>
      <c r="C14" s="93"/>
      <c r="D14" s="92"/>
      <c r="E14" s="91"/>
      <c r="F14" s="91"/>
      <c r="G14" s="91"/>
      <c r="H14" s="62"/>
      <c r="I14" s="65"/>
      <c r="J14" s="66"/>
      <c r="K14" s="66"/>
      <c r="L14" s="65"/>
      <c r="M14" s="63"/>
      <c r="N14" s="63"/>
      <c r="O14" s="64"/>
    </row>
    <row r="15" spans="1:15" x14ac:dyDescent="0.25">
      <c r="A15" s="92" t="s">
        <v>4</v>
      </c>
      <c r="B15" s="93" t="s">
        <v>2</v>
      </c>
      <c r="C15" s="93" t="s">
        <v>188</v>
      </c>
      <c r="D15" s="92"/>
      <c r="E15" s="91"/>
      <c r="F15" s="91"/>
      <c r="G15" s="91"/>
      <c r="H15" s="62"/>
      <c r="I15" s="65" t="s">
        <v>4</v>
      </c>
      <c r="J15" s="66" t="s">
        <v>2</v>
      </c>
      <c r="K15" s="66" t="s">
        <v>188</v>
      </c>
      <c r="L15" s="65"/>
      <c r="M15" s="63"/>
      <c r="N15" s="63"/>
      <c r="O15" s="64"/>
    </row>
    <row r="16" spans="1:15" ht="15" customHeight="1" x14ac:dyDescent="0.25">
      <c r="A16" s="92"/>
      <c r="B16" s="93"/>
      <c r="C16" s="93"/>
      <c r="D16" s="92"/>
      <c r="E16" s="91"/>
      <c r="F16" s="91"/>
      <c r="G16" s="91" t="s">
        <v>189</v>
      </c>
      <c r="H16" s="62"/>
      <c r="I16" s="65"/>
      <c r="J16" s="66"/>
      <c r="K16" s="66"/>
      <c r="L16" s="65"/>
      <c r="M16" s="63"/>
      <c r="N16" s="63"/>
      <c r="O16" s="64" t="s">
        <v>189</v>
      </c>
    </row>
    <row r="17" spans="1:15" ht="30" x14ac:dyDescent="0.25">
      <c r="A17" s="95" t="s">
        <v>190</v>
      </c>
      <c r="B17" s="93" t="s">
        <v>2</v>
      </c>
      <c r="C17" s="93" t="s">
        <v>217</v>
      </c>
      <c r="D17" s="92"/>
      <c r="E17" s="91"/>
      <c r="F17" s="91"/>
      <c r="G17" s="92"/>
      <c r="H17" s="62"/>
      <c r="I17" s="68" t="s">
        <v>190</v>
      </c>
      <c r="J17" s="66" t="s">
        <v>2</v>
      </c>
      <c r="K17" s="66" t="s">
        <v>217</v>
      </c>
      <c r="L17" s="65"/>
      <c r="M17" s="63"/>
      <c r="N17" s="63"/>
      <c r="O17" s="85"/>
    </row>
    <row r="18" spans="1:15" x14ac:dyDescent="0.25">
      <c r="A18" s="92"/>
      <c r="B18" s="93"/>
      <c r="C18" s="96"/>
      <c r="D18" s="92"/>
      <c r="E18" s="91"/>
      <c r="F18" s="91"/>
      <c r="G18" s="97"/>
      <c r="H18" s="62"/>
      <c r="I18" s="65"/>
      <c r="J18" s="66"/>
      <c r="K18" s="66"/>
      <c r="L18" s="65"/>
      <c r="M18" s="63"/>
      <c r="N18" s="63"/>
      <c r="O18" s="69"/>
    </row>
    <row r="19" spans="1:15" x14ac:dyDescent="0.25">
      <c r="A19" s="192" t="s">
        <v>181</v>
      </c>
      <c r="B19" s="192"/>
      <c r="C19" s="192"/>
      <c r="D19" s="192"/>
      <c r="E19" s="91"/>
      <c r="F19" s="91"/>
      <c r="G19" s="97"/>
      <c r="H19" s="62"/>
      <c r="I19" s="194" t="s">
        <v>181</v>
      </c>
      <c r="J19" s="194"/>
      <c r="K19" s="194"/>
      <c r="L19" s="194"/>
      <c r="M19" s="63"/>
      <c r="N19" s="63"/>
      <c r="O19" s="69"/>
    </row>
    <row r="20" spans="1:15" x14ac:dyDescent="0.25">
      <c r="A20" s="96"/>
      <c r="B20" s="96"/>
      <c r="C20" s="96"/>
      <c r="D20" s="96"/>
      <c r="E20" s="91"/>
      <c r="F20" s="91"/>
      <c r="G20" s="97"/>
      <c r="H20" s="62"/>
      <c r="I20" s="85"/>
      <c r="J20" s="85"/>
      <c r="K20" s="66"/>
      <c r="L20" s="85"/>
      <c r="M20" s="63"/>
      <c r="N20" s="63"/>
      <c r="O20" s="69"/>
    </row>
    <row r="21" spans="1:15" ht="16.5" x14ac:dyDescent="0.3">
      <c r="A21" s="96" t="s">
        <v>28</v>
      </c>
      <c r="B21" s="98" t="s">
        <v>2</v>
      </c>
      <c r="C21" s="96" t="s">
        <v>195</v>
      </c>
      <c r="D21" s="96"/>
      <c r="E21" s="91"/>
      <c r="F21" s="91"/>
      <c r="G21" s="97" t="s">
        <v>270</v>
      </c>
      <c r="H21" s="62"/>
      <c r="I21" s="85" t="s">
        <v>28</v>
      </c>
      <c r="J21" s="70" t="s">
        <v>2</v>
      </c>
      <c r="K21" s="66" t="s">
        <v>195</v>
      </c>
      <c r="L21" s="85"/>
      <c r="M21" s="63"/>
      <c r="N21" s="63"/>
      <c r="O21" s="69" t="s">
        <v>270</v>
      </c>
    </row>
    <row r="22" spans="1:15" x14ac:dyDescent="0.25">
      <c r="A22" s="92"/>
      <c r="B22" s="93"/>
      <c r="C22" s="96"/>
      <c r="D22" s="92"/>
      <c r="E22" s="91"/>
      <c r="F22" s="91"/>
      <c r="G22" s="97"/>
      <c r="H22" s="62"/>
      <c r="I22" s="65"/>
      <c r="J22" s="66"/>
      <c r="K22" s="66"/>
      <c r="L22" s="65"/>
      <c r="M22" s="63"/>
      <c r="N22" s="63"/>
      <c r="O22" s="69"/>
    </row>
    <row r="23" spans="1:15" x14ac:dyDescent="0.25">
      <c r="A23" s="192" t="s">
        <v>191</v>
      </c>
      <c r="B23" s="192"/>
      <c r="C23" s="192"/>
      <c r="D23" s="192"/>
      <c r="E23" s="91"/>
      <c r="F23" s="91"/>
      <c r="G23" s="92"/>
      <c r="H23" s="62"/>
      <c r="I23" s="194" t="s">
        <v>191</v>
      </c>
      <c r="J23" s="194"/>
      <c r="K23" s="194"/>
      <c r="L23" s="194"/>
      <c r="M23" s="63"/>
      <c r="N23" s="63"/>
      <c r="O23" s="85"/>
    </row>
    <row r="24" spans="1:15" x14ac:dyDescent="0.25">
      <c r="A24" s="92"/>
      <c r="B24" s="93"/>
      <c r="C24" s="93"/>
      <c r="D24" s="92"/>
      <c r="E24" s="91"/>
      <c r="F24" s="91"/>
      <c r="G24" s="92"/>
      <c r="H24" s="62"/>
      <c r="I24" s="65"/>
      <c r="J24" s="66"/>
      <c r="K24" s="66"/>
      <c r="L24" s="65"/>
      <c r="M24" s="63"/>
      <c r="N24" s="63"/>
      <c r="O24" s="85"/>
    </row>
    <row r="25" spans="1:15" x14ac:dyDescent="0.25">
      <c r="A25" s="92" t="s">
        <v>24</v>
      </c>
      <c r="B25" s="93" t="s">
        <v>2</v>
      </c>
      <c r="C25" s="93" t="s">
        <v>192</v>
      </c>
      <c r="D25" s="92"/>
      <c r="E25" s="91"/>
      <c r="F25" s="91"/>
      <c r="G25" s="92" t="s">
        <v>147</v>
      </c>
      <c r="H25" s="62"/>
      <c r="I25" s="65" t="s">
        <v>24</v>
      </c>
      <c r="J25" s="66" t="s">
        <v>2</v>
      </c>
      <c r="K25" s="66" t="s">
        <v>192</v>
      </c>
      <c r="L25" s="65"/>
      <c r="M25" s="63"/>
      <c r="N25" s="63"/>
      <c r="O25" s="85" t="s">
        <v>147</v>
      </c>
    </row>
    <row r="26" spans="1:15" x14ac:dyDescent="0.25">
      <c r="A26" s="92"/>
      <c r="B26" s="93"/>
      <c r="C26" s="96"/>
      <c r="D26" s="92"/>
      <c r="E26" s="91"/>
      <c r="F26" s="91"/>
      <c r="G26" s="97"/>
      <c r="H26" s="62"/>
      <c r="I26" s="65"/>
      <c r="J26" s="66"/>
      <c r="K26" s="66"/>
      <c r="L26" s="65"/>
      <c r="M26" s="63"/>
      <c r="N26" s="63"/>
      <c r="O26" s="69"/>
    </row>
    <row r="27" spans="1:15" x14ac:dyDescent="0.25">
      <c r="A27" s="192" t="s">
        <v>193</v>
      </c>
      <c r="B27" s="192"/>
      <c r="C27" s="192"/>
      <c r="D27" s="192"/>
      <c r="E27" s="91"/>
      <c r="F27" s="91"/>
      <c r="G27" s="92"/>
      <c r="H27" s="62"/>
      <c r="I27" s="194" t="s">
        <v>193</v>
      </c>
      <c r="J27" s="194"/>
      <c r="K27" s="194"/>
      <c r="L27" s="194"/>
      <c r="M27" s="63"/>
      <c r="N27" s="63"/>
      <c r="O27" s="85"/>
    </row>
    <row r="28" spans="1:15" x14ac:dyDescent="0.25">
      <c r="A28" s="96"/>
      <c r="B28" s="96"/>
      <c r="C28" s="96"/>
      <c r="D28" s="96"/>
      <c r="E28" s="91"/>
      <c r="F28" s="91"/>
      <c r="G28" s="92"/>
      <c r="H28" s="62"/>
      <c r="I28" s="85"/>
      <c r="J28" s="85"/>
      <c r="K28" s="66"/>
      <c r="L28" s="85"/>
      <c r="M28" s="63"/>
      <c r="N28" s="63"/>
      <c r="O28" s="85"/>
    </row>
    <row r="29" spans="1:15" x14ac:dyDescent="0.25">
      <c r="A29" s="96" t="s">
        <v>17</v>
      </c>
      <c r="B29" s="96" t="s">
        <v>2</v>
      </c>
      <c r="C29" s="96" t="s">
        <v>194</v>
      </c>
      <c r="D29" s="96"/>
      <c r="E29" s="91"/>
      <c r="F29" s="91"/>
      <c r="G29" s="92" t="s">
        <v>147</v>
      </c>
      <c r="H29" s="62"/>
      <c r="I29" s="85" t="s">
        <v>17</v>
      </c>
      <c r="J29" s="85" t="s">
        <v>2</v>
      </c>
      <c r="K29" s="66" t="s">
        <v>194</v>
      </c>
      <c r="L29" s="85"/>
      <c r="M29" s="63"/>
      <c r="N29" s="63"/>
      <c r="O29" s="85" t="s">
        <v>147</v>
      </c>
    </row>
    <row r="30" spans="1:15" x14ac:dyDescent="0.25">
      <c r="A30" s="96"/>
      <c r="B30" s="96"/>
      <c r="C30" s="96"/>
      <c r="D30" s="96"/>
      <c r="E30" s="91"/>
      <c r="F30" s="91"/>
      <c r="G30" s="92"/>
      <c r="H30" s="62"/>
      <c r="I30" s="85"/>
      <c r="J30" s="85"/>
      <c r="K30" s="66"/>
      <c r="L30" s="85"/>
      <c r="M30" s="63"/>
      <c r="N30" s="63"/>
      <c r="O30" s="85"/>
    </row>
    <row r="31" spans="1:15" x14ac:dyDescent="0.25">
      <c r="A31" s="99" t="s">
        <v>135</v>
      </c>
      <c r="B31" s="100"/>
      <c r="C31" s="100"/>
      <c r="D31" s="101"/>
      <c r="E31" s="101"/>
      <c r="F31" s="101"/>
      <c r="G31" s="92"/>
      <c r="H31" s="62"/>
      <c r="I31" s="71" t="s">
        <v>135</v>
      </c>
      <c r="J31" s="72"/>
      <c r="K31" s="72"/>
      <c r="L31" s="73"/>
      <c r="M31" s="72"/>
      <c r="N31" s="72"/>
      <c r="O31" s="85"/>
    </row>
    <row r="32" spans="1:15" x14ac:dyDescent="0.25">
      <c r="A32" s="101"/>
      <c r="B32" s="100"/>
      <c r="C32" s="100"/>
      <c r="D32" s="101"/>
      <c r="E32" s="101"/>
      <c r="F32" s="101"/>
      <c r="G32" s="101"/>
      <c r="H32" s="62"/>
      <c r="I32" s="73"/>
      <c r="J32" s="72"/>
      <c r="K32" s="72"/>
      <c r="L32" s="73"/>
      <c r="M32" s="72"/>
      <c r="N32" s="72"/>
      <c r="O32" s="84"/>
    </row>
    <row r="33" spans="1:15" ht="16.5" x14ac:dyDescent="0.3">
      <c r="A33" s="189" t="s">
        <v>214</v>
      </c>
      <c r="B33" s="189"/>
      <c r="C33" s="189"/>
      <c r="D33" s="189"/>
      <c r="E33" s="100"/>
      <c r="F33" s="102"/>
      <c r="G33" s="103"/>
      <c r="H33" s="62"/>
      <c r="I33" s="190" t="s">
        <v>214</v>
      </c>
      <c r="J33" s="190"/>
      <c r="K33" s="190"/>
      <c r="L33" s="190"/>
      <c r="M33" s="72"/>
      <c r="N33" s="74"/>
      <c r="O33" s="75"/>
    </row>
    <row r="34" spans="1:15" x14ac:dyDescent="0.25">
      <c r="A34" s="101"/>
      <c r="B34" s="100"/>
      <c r="C34" s="104"/>
      <c r="D34" s="101"/>
      <c r="E34" s="100"/>
      <c r="F34" s="102"/>
      <c r="G34" s="103"/>
      <c r="H34" s="62"/>
      <c r="I34" s="73"/>
      <c r="J34" s="72"/>
      <c r="K34" s="72"/>
      <c r="L34" s="73"/>
      <c r="M34" s="72"/>
      <c r="N34" s="74"/>
      <c r="O34" s="75"/>
    </row>
    <row r="35" spans="1:15" x14ac:dyDescent="0.25">
      <c r="A35" s="101" t="s">
        <v>196</v>
      </c>
      <c r="B35" s="100"/>
      <c r="C35" s="104"/>
      <c r="D35" s="101"/>
      <c r="E35" s="101">
        <f>F5</f>
        <v>185.3</v>
      </c>
      <c r="F35" s="100" t="s">
        <v>36</v>
      </c>
      <c r="G35" s="103"/>
      <c r="H35" s="62"/>
      <c r="I35" s="73" t="s">
        <v>196</v>
      </c>
      <c r="J35" s="72"/>
      <c r="K35" s="72"/>
      <c r="L35" s="73"/>
      <c r="M35" s="121">
        <f>N5</f>
        <v>185.3</v>
      </c>
      <c r="N35" s="72" t="s">
        <v>36</v>
      </c>
      <c r="O35" s="75"/>
    </row>
    <row r="36" spans="1:15" x14ac:dyDescent="0.25">
      <c r="A36" s="101" t="s">
        <v>197</v>
      </c>
      <c r="B36" s="100"/>
      <c r="C36" s="100" t="s">
        <v>200</v>
      </c>
      <c r="D36" s="105" t="s">
        <v>204</v>
      </c>
      <c r="E36" s="106">
        <f>+C10*(C9/2.31)</f>
        <v>4.1991341991341988</v>
      </c>
      <c r="F36" s="100" t="s">
        <v>34</v>
      </c>
      <c r="G36" s="103"/>
      <c r="H36" s="62"/>
      <c r="I36" s="73" t="s">
        <v>197</v>
      </c>
      <c r="J36" s="72"/>
      <c r="K36" s="72" t="s">
        <v>200</v>
      </c>
      <c r="L36" s="76" t="s">
        <v>204</v>
      </c>
      <c r="M36" s="212">
        <f>+K10*(K9/2.31)</f>
        <v>4.1991341991341988</v>
      </c>
      <c r="N36" s="72" t="s">
        <v>34</v>
      </c>
      <c r="O36" s="75"/>
    </row>
    <row r="37" spans="1:15" x14ac:dyDescent="0.25">
      <c r="A37" s="101" t="s">
        <v>201</v>
      </c>
      <c r="B37" s="100"/>
      <c r="C37" s="104" t="s">
        <v>202</v>
      </c>
      <c r="D37" s="105" t="s">
        <v>205</v>
      </c>
      <c r="E37" s="101">
        <v>0.5</v>
      </c>
      <c r="F37" s="100" t="s">
        <v>34</v>
      </c>
      <c r="G37" s="103" t="s">
        <v>267</v>
      </c>
      <c r="H37" s="62"/>
      <c r="I37" s="73" t="s">
        <v>201</v>
      </c>
      <c r="J37" s="72"/>
      <c r="K37" s="72" t="s">
        <v>202</v>
      </c>
      <c r="L37" s="76" t="s">
        <v>205</v>
      </c>
      <c r="M37" s="121">
        <v>0.5</v>
      </c>
      <c r="N37" s="72" t="s">
        <v>34</v>
      </c>
      <c r="O37" s="75" t="s">
        <v>267</v>
      </c>
    </row>
    <row r="38" spans="1:15" x14ac:dyDescent="0.25">
      <c r="A38" s="101"/>
      <c r="B38" s="100"/>
      <c r="C38" s="104" t="s">
        <v>203</v>
      </c>
      <c r="D38" s="105" t="s">
        <v>205</v>
      </c>
      <c r="E38" s="107">
        <v>0.2</v>
      </c>
      <c r="F38" s="100" t="s">
        <v>34</v>
      </c>
      <c r="G38" s="103" t="s">
        <v>267</v>
      </c>
      <c r="H38" s="62"/>
      <c r="I38" s="73"/>
      <c r="J38" s="72"/>
      <c r="K38" s="72" t="s">
        <v>203</v>
      </c>
      <c r="L38" s="76" t="s">
        <v>205</v>
      </c>
      <c r="M38" s="213">
        <v>0.2</v>
      </c>
      <c r="N38" s="72" t="s">
        <v>34</v>
      </c>
      <c r="O38" s="75" t="s">
        <v>267</v>
      </c>
    </row>
    <row r="39" spans="1:15" x14ac:dyDescent="0.25">
      <c r="A39" s="101"/>
      <c r="B39" s="100"/>
      <c r="C39" s="104"/>
      <c r="D39" s="101"/>
      <c r="E39" s="108">
        <f>E35+E36-E37-E38</f>
        <v>188.79913419913422</v>
      </c>
      <c r="F39" s="102" t="s">
        <v>36</v>
      </c>
      <c r="G39" s="103"/>
      <c r="H39" s="62"/>
      <c r="I39" s="73"/>
      <c r="J39" s="72"/>
      <c r="K39" s="72"/>
      <c r="L39" s="73"/>
      <c r="M39" s="212">
        <f>M35+M36-M37-M38</f>
        <v>188.79913419913422</v>
      </c>
      <c r="N39" s="74" t="s">
        <v>36</v>
      </c>
      <c r="O39" s="75"/>
    </row>
    <row r="40" spans="1:15" ht="16.5" x14ac:dyDescent="0.3">
      <c r="A40" s="189" t="s">
        <v>215</v>
      </c>
      <c r="B40" s="189"/>
      <c r="C40" s="189"/>
      <c r="D40" s="189"/>
      <c r="E40" s="100"/>
      <c r="F40" s="102"/>
      <c r="G40" s="103"/>
      <c r="H40" s="62"/>
      <c r="I40" s="190" t="s">
        <v>215</v>
      </c>
      <c r="J40" s="190"/>
      <c r="K40" s="190"/>
      <c r="L40" s="190"/>
      <c r="M40" s="72"/>
      <c r="N40" s="74"/>
      <c r="O40" s="75"/>
    </row>
    <row r="41" spans="1:15" x14ac:dyDescent="0.25">
      <c r="A41" s="101"/>
      <c r="B41" s="100"/>
      <c r="C41" s="104"/>
      <c r="D41" s="101"/>
      <c r="E41" s="100"/>
      <c r="F41" s="102"/>
      <c r="G41" s="103"/>
      <c r="H41" s="62"/>
      <c r="I41" s="73"/>
      <c r="J41" s="72"/>
      <c r="K41" s="72"/>
      <c r="L41" s="73"/>
      <c r="M41" s="72"/>
      <c r="N41" s="74"/>
      <c r="O41" s="75"/>
    </row>
    <row r="42" spans="1:15" x14ac:dyDescent="0.25">
      <c r="A42" s="101" t="s">
        <v>206</v>
      </c>
      <c r="B42" s="100"/>
      <c r="C42" s="104"/>
      <c r="D42" s="101"/>
      <c r="E42" s="109">
        <f>F6</f>
        <v>205.3</v>
      </c>
      <c r="F42" s="102" t="s">
        <v>36</v>
      </c>
      <c r="G42" s="103"/>
      <c r="H42" s="62"/>
      <c r="I42" s="73" t="s">
        <v>206</v>
      </c>
      <c r="J42" s="72"/>
      <c r="K42" s="72"/>
      <c r="L42" s="73"/>
      <c r="M42" s="214">
        <f>N6</f>
        <v>205.3</v>
      </c>
      <c r="N42" s="74" t="s">
        <v>36</v>
      </c>
      <c r="O42" s="75"/>
    </row>
    <row r="43" spans="1:15" x14ac:dyDescent="0.25">
      <c r="A43" s="101" t="s">
        <v>197</v>
      </c>
      <c r="B43" s="100"/>
      <c r="C43" s="100" t="s">
        <v>211</v>
      </c>
      <c r="D43" s="105" t="s">
        <v>204</v>
      </c>
      <c r="E43" s="109">
        <f>C11*(C9/2.31)</f>
        <v>15.536796536796537</v>
      </c>
      <c r="F43" s="102" t="s">
        <v>34</v>
      </c>
      <c r="G43" s="103"/>
      <c r="H43" s="62"/>
      <c r="I43" s="73" t="s">
        <v>197</v>
      </c>
      <c r="J43" s="72"/>
      <c r="K43" s="72" t="s">
        <v>211</v>
      </c>
      <c r="L43" s="76" t="s">
        <v>204</v>
      </c>
      <c r="M43" s="214">
        <f>K11*(K9/2.31)</f>
        <v>15.536796536796537</v>
      </c>
      <c r="N43" s="74" t="s">
        <v>34</v>
      </c>
      <c r="O43" s="75"/>
    </row>
    <row r="44" spans="1:15" x14ac:dyDescent="0.25">
      <c r="A44" s="101" t="s">
        <v>201</v>
      </c>
      <c r="B44" s="100"/>
      <c r="C44" s="104" t="s">
        <v>202</v>
      </c>
      <c r="D44" s="105" t="s">
        <v>204</v>
      </c>
      <c r="E44" s="109">
        <v>3</v>
      </c>
      <c r="F44" s="102" t="s">
        <v>34</v>
      </c>
      <c r="G44" s="103" t="s">
        <v>267</v>
      </c>
      <c r="H44" s="62"/>
      <c r="I44" s="73" t="s">
        <v>201</v>
      </c>
      <c r="J44" s="72"/>
      <c r="K44" s="72" t="s">
        <v>202</v>
      </c>
      <c r="L44" s="76" t="s">
        <v>204</v>
      </c>
      <c r="M44" s="214">
        <v>3</v>
      </c>
      <c r="N44" s="74" t="s">
        <v>34</v>
      </c>
      <c r="O44" s="75" t="s">
        <v>267</v>
      </c>
    </row>
    <row r="45" spans="1:15" x14ac:dyDescent="0.25">
      <c r="A45" s="101"/>
      <c r="B45" s="100"/>
      <c r="C45" s="104" t="s">
        <v>203</v>
      </c>
      <c r="D45" s="105" t="s">
        <v>204</v>
      </c>
      <c r="E45" s="109">
        <v>2</v>
      </c>
      <c r="F45" s="102" t="s">
        <v>34</v>
      </c>
      <c r="G45" s="103" t="s">
        <v>267</v>
      </c>
      <c r="H45" s="62"/>
      <c r="I45" s="73"/>
      <c r="J45" s="72"/>
      <c r="K45" s="72" t="s">
        <v>203</v>
      </c>
      <c r="L45" s="76" t="s">
        <v>204</v>
      </c>
      <c r="M45" s="214">
        <v>2</v>
      </c>
      <c r="N45" s="74" t="s">
        <v>34</v>
      </c>
      <c r="O45" s="75" t="s">
        <v>267</v>
      </c>
    </row>
    <row r="46" spans="1:15" x14ac:dyDescent="0.25">
      <c r="A46" s="101"/>
      <c r="B46" s="100"/>
      <c r="C46" s="104" t="s">
        <v>207</v>
      </c>
      <c r="D46" s="105" t="s">
        <v>204</v>
      </c>
      <c r="E46" s="109">
        <v>1.2</v>
      </c>
      <c r="F46" s="102" t="s">
        <v>34</v>
      </c>
      <c r="G46" s="103" t="s">
        <v>267</v>
      </c>
      <c r="H46" s="62"/>
      <c r="I46" s="73"/>
      <c r="J46" s="72"/>
      <c r="K46" s="72" t="s">
        <v>207</v>
      </c>
      <c r="L46" s="76" t="s">
        <v>204</v>
      </c>
      <c r="M46" s="214">
        <v>1.2</v>
      </c>
      <c r="N46" s="74" t="s">
        <v>34</v>
      </c>
      <c r="O46" s="75" t="s">
        <v>267</v>
      </c>
    </row>
    <row r="47" spans="1:15" x14ac:dyDescent="0.25">
      <c r="A47" s="101"/>
      <c r="B47" s="100"/>
      <c r="C47" s="104" t="s">
        <v>208</v>
      </c>
      <c r="D47" s="105" t="s">
        <v>204</v>
      </c>
      <c r="E47" s="109">
        <v>13</v>
      </c>
      <c r="F47" s="102" t="s">
        <v>34</v>
      </c>
      <c r="G47" s="103" t="s">
        <v>267</v>
      </c>
      <c r="H47" s="62"/>
      <c r="I47" s="73"/>
      <c r="J47" s="72"/>
      <c r="K47" s="72" t="s">
        <v>208</v>
      </c>
      <c r="L47" s="76" t="s">
        <v>204</v>
      </c>
      <c r="M47" s="214">
        <v>13</v>
      </c>
      <c r="N47" s="74" t="s">
        <v>34</v>
      </c>
      <c r="O47" s="75" t="s">
        <v>267</v>
      </c>
    </row>
    <row r="48" spans="1:15" x14ac:dyDescent="0.25">
      <c r="A48" s="101"/>
      <c r="B48" s="100"/>
      <c r="C48" s="104" t="s">
        <v>209</v>
      </c>
      <c r="D48" s="105" t="s">
        <v>204</v>
      </c>
      <c r="E48" s="109">
        <v>1</v>
      </c>
      <c r="F48" s="102" t="s">
        <v>34</v>
      </c>
      <c r="G48" s="103" t="s">
        <v>267</v>
      </c>
      <c r="H48" s="62"/>
      <c r="I48" s="73"/>
      <c r="J48" s="72"/>
      <c r="K48" s="72" t="s">
        <v>209</v>
      </c>
      <c r="L48" s="76" t="s">
        <v>204</v>
      </c>
      <c r="M48" s="214">
        <v>1</v>
      </c>
      <c r="N48" s="74" t="s">
        <v>34</v>
      </c>
      <c r="O48" s="75" t="s">
        <v>267</v>
      </c>
    </row>
    <row r="49" spans="1:15" x14ac:dyDescent="0.25">
      <c r="A49" s="101"/>
      <c r="B49" s="100"/>
      <c r="C49" s="104" t="s">
        <v>210</v>
      </c>
      <c r="D49" s="105" t="s">
        <v>204</v>
      </c>
      <c r="E49" s="110">
        <v>9</v>
      </c>
      <c r="F49" s="102" t="s">
        <v>34</v>
      </c>
      <c r="G49" s="103" t="s">
        <v>267</v>
      </c>
      <c r="H49" s="62"/>
      <c r="I49" s="73"/>
      <c r="J49" s="72"/>
      <c r="K49" s="72" t="s">
        <v>210</v>
      </c>
      <c r="L49" s="76" t="s">
        <v>204</v>
      </c>
      <c r="M49" s="215">
        <v>9</v>
      </c>
      <c r="N49" s="74" t="s">
        <v>34</v>
      </c>
      <c r="O49" s="75" t="s">
        <v>267</v>
      </c>
    </row>
    <row r="50" spans="1:15" x14ac:dyDescent="0.25">
      <c r="A50" s="101"/>
      <c r="B50" s="100"/>
      <c r="C50" s="104"/>
      <c r="D50" s="101"/>
      <c r="E50" s="109">
        <f>E42+E43+E44+E45+E46+E47+E48+E49</f>
        <v>250.03679653679654</v>
      </c>
      <c r="F50" s="102" t="s">
        <v>36</v>
      </c>
      <c r="G50" s="103"/>
      <c r="H50" s="62"/>
      <c r="I50" s="73"/>
      <c r="J50" s="72"/>
      <c r="K50" s="72"/>
      <c r="L50" s="73"/>
      <c r="M50" s="214">
        <f>M42+M43+M44+M45+M46+M47+M48+M49</f>
        <v>250.03679653679654</v>
      </c>
      <c r="N50" s="74" t="s">
        <v>36</v>
      </c>
      <c r="O50" s="75"/>
    </row>
    <row r="51" spans="1:15" x14ac:dyDescent="0.25">
      <c r="A51" s="101" t="s">
        <v>144</v>
      </c>
      <c r="B51" s="100"/>
      <c r="C51" s="104"/>
      <c r="D51" s="101"/>
      <c r="E51" s="111"/>
      <c r="F51" s="102"/>
      <c r="G51" s="103"/>
      <c r="H51" s="62"/>
      <c r="I51" s="73" t="s">
        <v>144</v>
      </c>
      <c r="J51" s="72"/>
      <c r="K51" s="72"/>
      <c r="L51" s="73"/>
      <c r="M51" s="77"/>
      <c r="N51" s="74"/>
      <c r="O51" s="75"/>
    </row>
    <row r="52" spans="1:15" x14ac:dyDescent="0.25">
      <c r="A52" s="101"/>
      <c r="B52" s="100"/>
      <c r="C52" s="104"/>
      <c r="D52" s="101"/>
      <c r="E52" s="111"/>
      <c r="F52" s="102"/>
      <c r="G52" s="103"/>
      <c r="H52" s="62"/>
      <c r="I52" s="73"/>
      <c r="J52" s="72"/>
      <c r="K52" s="72"/>
      <c r="L52" s="73"/>
      <c r="M52" s="77"/>
      <c r="N52" s="74"/>
      <c r="O52" s="75"/>
    </row>
    <row r="53" spans="1:15" ht="16.5" x14ac:dyDescent="0.3">
      <c r="A53" s="101" t="s">
        <v>212</v>
      </c>
      <c r="B53" s="100" t="s">
        <v>2</v>
      </c>
      <c r="C53" s="104" t="s">
        <v>213</v>
      </c>
      <c r="D53" s="101"/>
      <c r="E53" s="111" t="s">
        <v>2</v>
      </c>
      <c r="F53" s="111">
        <f>E50-E39</f>
        <v>61.237662337662329</v>
      </c>
      <c r="G53" s="103" t="s">
        <v>34</v>
      </c>
      <c r="H53" s="62"/>
      <c r="I53" s="73" t="s">
        <v>212</v>
      </c>
      <c r="J53" s="72" t="s">
        <v>2</v>
      </c>
      <c r="K53" s="72" t="s">
        <v>213</v>
      </c>
      <c r="L53" s="73"/>
      <c r="M53" s="77" t="s">
        <v>2</v>
      </c>
      <c r="N53" s="214">
        <f>M50-M39</f>
        <v>61.237662337662329</v>
      </c>
      <c r="O53" s="75" t="s">
        <v>34</v>
      </c>
    </row>
    <row r="54" spans="1:15" x14ac:dyDescent="0.25">
      <c r="A54" s="101"/>
      <c r="B54" s="100"/>
      <c r="C54" s="104"/>
      <c r="D54" s="101"/>
      <c r="E54" s="111"/>
      <c r="F54" s="102"/>
      <c r="G54" s="103"/>
      <c r="H54" s="62"/>
      <c r="I54" s="73"/>
      <c r="J54" s="72"/>
      <c r="K54" s="72"/>
      <c r="L54" s="73"/>
      <c r="M54" s="77"/>
      <c r="N54" s="216"/>
      <c r="O54" s="75"/>
    </row>
    <row r="55" spans="1:15" x14ac:dyDescent="0.25">
      <c r="A55" s="101" t="s">
        <v>4</v>
      </c>
      <c r="B55" s="100" t="s">
        <v>2</v>
      </c>
      <c r="C55" s="104" t="s">
        <v>216</v>
      </c>
      <c r="D55" s="101"/>
      <c r="E55" s="111" t="s">
        <v>2</v>
      </c>
      <c r="F55" s="111">
        <f>(F53*2.31)/C9</f>
        <v>291.66804123711336</v>
      </c>
      <c r="G55" s="103" t="s">
        <v>173</v>
      </c>
      <c r="H55" s="62"/>
      <c r="I55" s="73" t="s">
        <v>4</v>
      </c>
      <c r="J55" s="72" t="s">
        <v>2</v>
      </c>
      <c r="K55" s="72" t="s">
        <v>216</v>
      </c>
      <c r="L55" s="73"/>
      <c r="M55" s="77" t="s">
        <v>2</v>
      </c>
      <c r="N55" s="214">
        <f>(N53*2.31)/K9</f>
        <v>291.66804123711336</v>
      </c>
      <c r="O55" s="75" t="s">
        <v>173</v>
      </c>
    </row>
    <row r="56" spans="1:15" x14ac:dyDescent="0.25">
      <c r="A56" s="101"/>
      <c r="B56" s="100"/>
      <c r="C56" s="104"/>
      <c r="D56" s="101"/>
      <c r="E56" s="100"/>
      <c r="F56" s="102"/>
      <c r="G56" s="103"/>
      <c r="H56" s="62"/>
      <c r="I56" s="73"/>
      <c r="J56" s="72"/>
      <c r="K56" s="72"/>
      <c r="L56" s="73"/>
      <c r="M56" s="72"/>
      <c r="N56" s="216"/>
      <c r="O56" s="75"/>
    </row>
    <row r="57" spans="1:15" x14ac:dyDescent="0.25">
      <c r="A57" s="101" t="s">
        <v>187</v>
      </c>
      <c r="B57" s="100" t="s">
        <v>2</v>
      </c>
      <c r="C57" s="104" t="s">
        <v>218</v>
      </c>
      <c r="D57" s="101"/>
      <c r="E57" s="100" t="s">
        <v>2</v>
      </c>
      <c r="F57" s="111">
        <f>0.1*F55+F55</f>
        <v>320.83484536082472</v>
      </c>
      <c r="G57" s="103" t="s">
        <v>173</v>
      </c>
      <c r="H57" s="62"/>
      <c r="I57" s="73" t="s">
        <v>187</v>
      </c>
      <c r="J57" s="72" t="s">
        <v>2</v>
      </c>
      <c r="K57" s="72" t="s">
        <v>218</v>
      </c>
      <c r="L57" s="73"/>
      <c r="M57" s="72" t="s">
        <v>2</v>
      </c>
      <c r="N57" s="214">
        <f>0.1*N55+N55</f>
        <v>320.83484536082472</v>
      </c>
      <c r="O57" s="75" t="s">
        <v>173</v>
      </c>
    </row>
    <row r="58" spans="1:15" x14ac:dyDescent="0.25">
      <c r="A58" s="101"/>
      <c r="B58" s="100"/>
      <c r="C58" s="104"/>
      <c r="D58" s="101"/>
      <c r="E58" s="100"/>
      <c r="F58" s="102"/>
      <c r="G58" s="103"/>
      <c r="H58" s="62"/>
      <c r="I58" s="73"/>
      <c r="J58" s="72"/>
      <c r="K58" s="72"/>
      <c r="L58" s="73"/>
      <c r="M58" s="72"/>
      <c r="N58" s="74"/>
      <c r="O58" s="75"/>
    </row>
    <row r="59" spans="1:15" x14ac:dyDescent="0.25">
      <c r="A59" s="189" t="s">
        <v>219</v>
      </c>
      <c r="B59" s="189"/>
      <c r="C59" s="189"/>
      <c r="D59" s="101"/>
      <c r="E59" s="100"/>
      <c r="F59" s="102"/>
      <c r="G59" s="103"/>
      <c r="H59" s="62"/>
      <c r="I59" s="190" t="s">
        <v>219</v>
      </c>
      <c r="J59" s="190"/>
      <c r="K59" s="190"/>
      <c r="L59" s="73"/>
      <c r="M59" s="72"/>
      <c r="N59" s="74"/>
      <c r="O59" s="75"/>
    </row>
    <row r="60" spans="1:15" x14ac:dyDescent="0.25">
      <c r="A60" s="101"/>
      <c r="B60" s="100"/>
      <c r="C60" s="104"/>
      <c r="D60" s="101"/>
      <c r="E60" s="100"/>
      <c r="F60" s="102"/>
      <c r="G60" s="103"/>
      <c r="H60" s="62"/>
      <c r="I60" s="73"/>
      <c r="J60" s="72"/>
      <c r="K60" s="72"/>
      <c r="L60" s="73"/>
      <c r="M60" s="72"/>
      <c r="N60" s="74"/>
      <c r="O60" s="75"/>
    </row>
    <row r="61" spans="1:15" x14ac:dyDescent="0.25">
      <c r="A61" s="101" t="s">
        <v>220</v>
      </c>
      <c r="B61" s="100"/>
      <c r="C61" s="104"/>
      <c r="D61" s="101"/>
      <c r="E61" s="109">
        <f>C5</f>
        <v>200</v>
      </c>
      <c r="F61" s="102" t="s">
        <v>222</v>
      </c>
      <c r="G61" s="103"/>
      <c r="H61" s="62"/>
      <c r="I61" s="73" t="s">
        <v>220</v>
      </c>
      <c r="J61" s="72"/>
      <c r="K61" s="72"/>
      <c r="L61" s="73"/>
      <c r="M61" s="214">
        <f>K5</f>
        <v>200</v>
      </c>
      <c r="N61" s="74" t="s">
        <v>222</v>
      </c>
      <c r="O61" s="75"/>
    </row>
    <row r="62" spans="1:15" x14ac:dyDescent="0.25">
      <c r="A62" s="101" t="s">
        <v>197</v>
      </c>
      <c r="B62" s="100" t="s">
        <v>2</v>
      </c>
      <c r="C62" s="104" t="s">
        <v>200</v>
      </c>
      <c r="D62" s="105" t="s">
        <v>204</v>
      </c>
      <c r="E62" s="109">
        <f>C10*(C9/2.31)</f>
        <v>4.1991341991341988</v>
      </c>
      <c r="F62" s="102" t="s">
        <v>34</v>
      </c>
      <c r="G62" s="103"/>
      <c r="H62" s="62"/>
      <c r="I62" s="73" t="s">
        <v>197</v>
      </c>
      <c r="J62" s="72" t="s">
        <v>2</v>
      </c>
      <c r="K62" s="72" t="s">
        <v>200</v>
      </c>
      <c r="L62" s="76" t="s">
        <v>204</v>
      </c>
      <c r="M62" s="214">
        <f>K10*(K9/2.31)</f>
        <v>4.1991341991341988</v>
      </c>
      <c r="N62" s="74" t="s">
        <v>34</v>
      </c>
      <c r="O62" s="75"/>
    </row>
    <row r="63" spans="1:15" x14ac:dyDescent="0.25">
      <c r="A63" s="101" t="s">
        <v>201</v>
      </c>
      <c r="B63" s="100"/>
      <c r="C63" s="104" t="s">
        <v>203</v>
      </c>
      <c r="D63" s="105" t="s">
        <v>205</v>
      </c>
      <c r="E63" s="109">
        <v>0.2</v>
      </c>
      <c r="F63" s="102" t="s">
        <v>34</v>
      </c>
      <c r="G63" s="103"/>
      <c r="H63" s="62"/>
      <c r="I63" s="73" t="s">
        <v>201</v>
      </c>
      <c r="J63" s="72"/>
      <c r="K63" s="72" t="s">
        <v>203</v>
      </c>
      <c r="L63" s="76" t="s">
        <v>205</v>
      </c>
      <c r="M63" s="214">
        <v>0.2</v>
      </c>
      <c r="N63" s="74" t="s">
        <v>34</v>
      </c>
      <c r="O63" s="75"/>
    </row>
    <row r="64" spans="1:15" x14ac:dyDescent="0.25">
      <c r="A64" s="101"/>
      <c r="B64" s="100"/>
      <c r="C64" s="104" t="s">
        <v>202</v>
      </c>
      <c r="D64" s="105" t="s">
        <v>205</v>
      </c>
      <c r="E64" s="109">
        <v>0.5</v>
      </c>
      <c r="F64" s="102" t="s">
        <v>34</v>
      </c>
      <c r="G64" s="103"/>
      <c r="H64" s="62"/>
      <c r="I64" s="73"/>
      <c r="J64" s="72"/>
      <c r="K64" s="72" t="s">
        <v>202</v>
      </c>
      <c r="L64" s="76" t="s">
        <v>205</v>
      </c>
      <c r="M64" s="214">
        <v>0.5</v>
      </c>
      <c r="N64" s="74" t="s">
        <v>34</v>
      </c>
      <c r="O64" s="75"/>
    </row>
    <row r="65" spans="1:15" x14ac:dyDescent="0.25">
      <c r="A65" s="101" t="s">
        <v>221</v>
      </c>
      <c r="B65" s="100"/>
      <c r="C65" s="104"/>
      <c r="D65" s="105" t="s">
        <v>205</v>
      </c>
      <c r="E65" s="110">
        <v>200</v>
      </c>
      <c r="F65" s="102" t="s">
        <v>35</v>
      </c>
      <c r="G65" s="103"/>
      <c r="H65" s="62"/>
      <c r="I65" s="73" t="s">
        <v>221</v>
      </c>
      <c r="J65" s="72"/>
      <c r="K65" s="72"/>
      <c r="L65" s="76" t="s">
        <v>205</v>
      </c>
      <c r="M65" s="215">
        <v>200</v>
      </c>
      <c r="N65" s="74" t="s">
        <v>35</v>
      </c>
      <c r="O65" s="75"/>
    </row>
    <row r="66" spans="1:15" x14ac:dyDescent="0.25">
      <c r="A66" s="101"/>
      <c r="B66" s="100"/>
      <c r="C66" s="104"/>
      <c r="D66" s="101"/>
      <c r="E66" s="109">
        <f>E61+E62-E63-E64-E65</f>
        <v>3.499134199134204</v>
      </c>
      <c r="F66" s="102" t="s">
        <v>34</v>
      </c>
      <c r="G66" s="103"/>
      <c r="H66" s="62"/>
      <c r="I66" s="73"/>
      <c r="J66" s="72"/>
      <c r="K66" s="72"/>
      <c r="L66" s="73"/>
      <c r="M66" s="214">
        <f>M61+M62-M63-M64-M65</f>
        <v>3.499134199134204</v>
      </c>
      <c r="N66" s="74" t="s">
        <v>34</v>
      </c>
      <c r="O66" s="75"/>
    </row>
    <row r="67" spans="1:15" x14ac:dyDescent="0.25">
      <c r="A67" s="101" t="s">
        <v>28</v>
      </c>
      <c r="B67" s="100" t="s">
        <v>2</v>
      </c>
      <c r="C67" s="104" t="s">
        <v>223</v>
      </c>
      <c r="D67" s="101"/>
      <c r="E67" s="111" t="s">
        <v>2</v>
      </c>
      <c r="F67" s="111">
        <f>(E66*2.31)/C9</f>
        <v>16.665979381443321</v>
      </c>
      <c r="G67" s="103" t="s">
        <v>173</v>
      </c>
      <c r="H67" s="62"/>
      <c r="I67" s="73" t="s">
        <v>28</v>
      </c>
      <c r="J67" s="72" t="s">
        <v>2</v>
      </c>
      <c r="K67" s="72" t="s">
        <v>223</v>
      </c>
      <c r="L67" s="77" t="s">
        <v>2</v>
      </c>
      <c r="M67" s="214">
        <f>(M66*2.31)/K9</f>
        <v>16.665979381443321</v>
      </c>
      <c r="N67" s="78" t="s">
        <v>173</v>
      </c>
      <c r="O67" s="75"/>
    </row>
    <row r="68" spans="1:15" x14ac:dyDescent="0.25">
      <c r="A68" s="101"/>
      <c r="B68" s="100"/>
      <c r="C68" s="104"/>
      <c r="D68" s="101"/>
      <c r="E68" s="109"/>
      <c r="F68" s="102"/>
      <c r="G68" s="103"/>
      <c r="H68" s="62"/>
      <c r="I68" s="73"/>
      <c r="J68" s="72"/>
      <c r="K68" s="72"/>
      <c r="L68" s="73"/>
      <c r="M68" s="77"/>
      <c r="N68" s="74"/>
      <c r="O68" s="75"/>
    </row>
    <row r="69" spans="1:15" x14ac:dyDescent="0.25">
      <c r="A69" s="92" t="s">
        <v>295</v>
      </c>
      <c r="B69" s="93"/>
      <c r="C69" s="96"/>
      <c r="D69" s="101"/>
      <c r="E69" s="109"/>
      <c r="F69" s="102"/>
      <c r="G69" s="103"/>
      <c r="H69" s="62"/>
      <c r="I69" s="65" t="s">
        <v>295</v>
      </c>
      <c r="J69" s="66"/>
      <c r="K69" s="66"/>
      <c r="L69" s="73"/>
      <c r="M69" s="77"/>
      <c r="N69" s="74"/>
      <c r="O69" s="75"/>
    </row>
    <row r="70" spans="1:15" x14ac:dyDescent="0.25">
      <c r="A70" s="101"/>
      <c r="B70" s="100"/>
      <c r="C70" s="104"/>
      <c r="D70" s="101"/>
      <c r="E70" s="109"/>
      <c r="F70" s="102"/>
      <c r="G70" s="103"/>
      <c r="H70" s="62"/>
      <c r="I70" s="73"/>
      <c r="J70" s="72"/>
      <c r="K70" s="72"/>
      <c r="L70" s="73"/>
      <c r="M70" s="77"/>
      <c r="N70" s="74"/>
      <c r="O70" s="75"/>
    </row>
    <row r="71" spans="1:15" x14ac:dyDescent="0.25">
      <c r="A71" s="101" t="s">
        <v>8</v>
      </c>
      <c r="B71" s="100" t="s">
        <v>2</v>
      </c>
      <c r="C71" s="104">
        <v>0.62</v>
      </c>
      <c r="D71" s="101"/>
      <c r="E71" s="109"/>
      <c r="F71" s="102"/>
      <c r="G71" s="103"/>
      <c r="H71" s="62"/>
      <c r="I71" s="73" t="s">
        <v>8</v>
      </c>
      <c r="J71" s="72" t="s">
        <v>2</v>
      </c>
      <c r="K71" s="121">
        <v>0.62</v>
      </c>
      <c r="L71" s="73"/>
      <c r="M71" s="77"/>
      <c r="N71" s="74"/>
      <c r="O71" s="75"/>
    </row>
    <row r="72" spans="1:15" x14ac:dyDescent="0.25">
      <c r="A72" s="101"/>
      <c r="B72" s="100"/>
      <c r="C72" s="104"/>
      <c r="D72" s="101"/>
      <c r="E72" s="109"/>
      <c r="F72" s="102"/>
      <c r="G72" s="103"/>
      <c r="H72" s="62"/>
      <c r="I72" s="73"/>
      <c r="J72" s="72"/>
      <c r="K72" s="72"/>
      <c r="L72" s="73"/>
      <c r="M72" s="77"/>
      <c r="N72" s="74"/>
      <c r="O72" s="75"/>
    </row>
    <row r="73" spans="1:15" x14ac:dyDescent="0.25">
      <c r="A73" s="101" t="s">
        <v>224</v>
      </c>
      <c r="B73" s="100"/>
      <c r="C73" s="104"/>
      <c r="D73" s="101"/>
      <c r="E73" s="109"/>
      <c r="F73" s="102"/>
      <c r="G73" s="103"/>
      <c r="H73" s="62"/>
      <c r="I73" s="73" t="s">
        <v>224</v>
      </c>
      <c r="J73" s="72"/>
      <c r="K73" s="72"/>
      <c r="L73" s="73"/>
      <c r="M73" s="77"/>
      <c r="N73" s="74"/>
      <c r="O73" s="75"/>
    </row>
    <row r="74" spans="1:15" x14ac:dyDescent="0.25">
      <c r="A74" s="101"/>
      <c r="B74" s="100"/>
      <c r="C74" s="104"/>
      <c r="D74" s="101"/>
      <c r="E74" s="109"/>
      <c r="F74" s="102"/>
      <c r="G74" s="103"/>
      <c r="H74" s="62"/>
      <c r="I74" s="73"/>
      <c r="J74" s="72"/>
      <c r="K74" s="72"/>
      <c r="L74" s="73"/>
      <c r="M74" s="77"/>
      <c r="N74" s="74"/>
      <c r="O74" s="75"/>
    </row>
    <row r="75" spans="1:15" x14ac:dyDescent="0.25">
      <c r="A75" s="101" t="s">
        <v>24</v>
      </c>
      <c r="B75" s="100" t="s">
        <v>2</v>
      </c>
      <c r="C75" s="104" t="s">
        <v>225</v>
      </c>
      <c r="D75" s="101"/>
      <c r="E75" s="109" t="s">
        <v>2</v>
      </c>
      <c r="F75" s="111">
        <f>(C8*F57*C9)/3960</f>
        <v>14.145899999999999</v>
      </c>
      <c r="G75" s="103" t="s">
        <v>149</v>
      </c>
      <c r="H75" s="62"/>
      <c r="I75" s="73" t="s">
        <v>24</v>
      </c>
      <c r="J75" s="72" t="s">
        <v>2</v>
      </c>
      <c r="K75" s="72" t="s">
        <v>225</v>
      </c>
      <c r="L75" s="73"/>
      <c r="M75" s="77" t="s">
        <v>2</v>
      </c>
      <c r="N75" s="214">
        <f>(K8*N57*K9)/3960</f>
        <v>14.145899999999999</v>
      </c>
      <c r="O75" s="75" t="s">
        <v>149</v>
      </c>
    </row>
    <row r="76" spans="1:15" x14ac:dyDescent="0.25">
      <c r="A76" s="91"/>
      <c r="B76" s="112"/>
      <c r="C76" s="113"/>
      <c r="D76" s="91"/>
      <c r="E76" s="112"/>
      <c r="F76" s="114"/>
      <c r="G76" s="114"/>
      <c r="H76" s="62"/>
      <c r="I76" s="79"/>
      <c r="J76" s="63"/>
      <c r="K76" s="63"/>
      <c r="L76" s="79"/>
      <c r="M76" s="63"/>
      <c r="N76" s="217"/>
      <c r="O76" s="80"/>
    </row>
    <row r="77" spans="1:15" x14ac:dyDescent="0.25">
      <c r="A77" s="91" t="s">
        <v>17</v>
      </c>
      <c r="B77" s="112" t="s">
        <v>2</v>
      </c>
      <c r="C77" s="115" t="s">
        <v>226</v>
      </c>
      <c r="D77" s="116"/>
      <c r="E77" s="112" t="s">
        <v>2</v>
      </c>
      <c r="F77" s="117">
        <f>F75/C71</f>
        <v>22.815967741935484</v>
      </c>
      <c r="G77" s="118" t="s">
        <v>17</v>
      </c>
      <c r="H77" s="62"/>
      <c r="I77" s="79" t="s">
        <v>17</v>
      </c>
      <c r="J77" s="63" t="s">
        <v>2</v>
      </c>
      <c r="K77" s="81" t="s">
        <v>226</v>
      </c>
      <c r="L77" s="82"/>
      <c r="M77" s="63" t="s">
        <v>2</v>
      </c>
      <c r="N77" s="218">
        <f>N75/K71</f>
        <v>22.815967741935484</v>
      </c>
      <c r="O77" s="83" t="s">
        <v>17</v>
      </c>
    </row>
    <row r="78" spans="1:15" x14ac:dyDescent="0.25">
      <c r="A78" s="91"/>
      <c r="B78" s="112"/>
      <c r="C78" s="119"/>
      <c r="D78" s="116"/>
      <c r="E78" s="91"/>
      <c r="F78" s="91"/>
      <c r="G78" s="91"/>
      <c r="H78" s="62"/>
      <c r="I78" s="79"/>
      <c r="J78" s="63"/>
      <c r="K78" s="63"/>
      <c r="L78" s="82"/>
      <c r="M78" s="63"/>
      <c r="N78" s="63"/>
      <c r="O78" s="64"/>
    </row>
    <row r="81" spans="1:1" x14ac:dyDescent="0.25">
      <c r="A81" s="209" t="s">
        <v>312</v>
      </c>
    </row>
    <row r="82" spans="1:1" x14ac:dyDescent="0.25">
      <c r="A82" s="209" t="s">
        <v>313</v>
      </c>
    </row>
    <row r="83" spans="1:1" x14ac:dyDescent="0.25">
      <c r="A83" s="209" t="s">
        <v>314</v>
      </c>
    </row>
    <row r="84" spans="1:1" x14ac:dyDescent="0.25">
      <c r="A84" s="209" t="s">
        <v>315</v>
      </c>
    </row>
    <row r="85" spans="1:1" x14ac:dyDescent="0.25">
      <c r="A85" s="210" t="s">
        <v>316</v>
      </c>
    </row>
  </sheetData>
  <sheetProtection password="F030" sheet="1" objects="1" scenarios="1"/>
  <mergeCells count="16">
    <mergeCell ref="I1:M1"/>
    <mergeCell ref="I13:K13"/>
    <mergeCell ref="I19:L19"/>
    <mergeCell ref="I23:L23"/>
    <mergeCell ref="I27:L27"/>
    <mergeCell ref="A1:E1"/>
    <mergeCell ref="A13:C13"/>
    <mergeCell ref="A23:D23"/>
    <mergeCell ref="A27:D27"/>
    <mergeCell ref="A19:D19"/>
    <mergeCell ref="A40:D40"/>
    <mergeCell ref="A59:C59"/>
    <mergeCell ref="I40:L40"/>
    <mergeCell ref="I59:K59"/>
    <mergeCell ref="I33:L33"/>
    <mergeCell ref="A33:D3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29"/>
  <sheetViews>
    <sheetView zoomScale="80" zoomScaleNormal="80" workbookViewId="0">
      <selection activeCell="C5" sqref="C5"/>
    </sheetView>
  </sheetViews>
  <sheetFormatPr defaultRowHeight="15" x14ac:dyDescent="0.25"/>
  <cols>
    <col min="1" max="1" width="22.140625" style="6" customWidth="1"/>
    <col min="2" max="2" width="9.140625" style="7"/>
    <col min="3" max="3" width="15" style="7" bestFit="1" customWidth="1"/>
    <col min="4" max="4" width="12.85546875" style="6" customWidth="1"/>
    <col min="5" max="6" width="9.140625" style="6"/>
    <col min="7" max="7" width="11.7109375" style="6" bestFit="1" customWidth="1"/>
    <col min="8" max="8" width="9.140625" style="6"/>
    <col min="9" max="9" width="22.140625" style="6" customWidth="1"/>
    <col min="10" max="10" width="9.140625" style="7"/>
    <col min="11" max="11" width="18.7109375" style="7" bestFit="1" customWidth="1"/>
    <col min="12" max="12" width="11.85546875" style="6" customWidth="1"/>
    <col min="13" max="14" width="9.140625" style="6"/>
    <col min="15" max="15" width="11.7109375" style="6" bestFit="1" customWidth="1"/>
    <col min="16" max="16384" width="9.140625" style="6"/>
  </cols>
  <sheetData>
    <row r="1" spans="1:15" ht="49.5" customHeight="1" x14ac:dyDescent="0.25">
      <c r="A1" s="197" t="s">
        <v>143</v>
      </c>
      <c r="B1" s="197"/>
      <c r="C1" s="197"/>
      <c r="D1" s="197"/>
      <c r="E1" s="197"/>
      <c r="F1" s="122"/>
      <c r="G1" s="122"/>
      <c r="I1" s="199" t="s">
        <v>302</v>
      </c>
      <c r="J1" s="199"/>
      <c r="K1" s="199"/>
      <c r="L1" s="199"/>
      <c r="M1" s="199"/>
      <c r="N1" s="24"/>
      <c r="O1" s="24"/>
    </row>
    <row r="2" spans="1:15" x14ac:dyDescent="0.25">
      <c r="A2" s="123"/>
      <c r="B2" s="124"/>
      <c r="C2" s="124"/>
      <c r="D2" s="123"/>
      <c r="E2" s="122"/>
      <c r="F2" s="122"/>
      <c r="G2" s="122"/>
      <c r="I2" s="25"/>
      <c r="J2" s="26"/>
      <c r="K2" s="26"/>
      <c r="L2" s="25"/>
      <c r="M2" s="24"/>
      <c r="N2" s="24"/>
      <c r="O2" s="24"/>
    </row>
    <row r="3" spans="1:15" x14ac:dyDescent="0.25">
      <c r="A3" s="123" t="s">
        <v>132</v>
      </c>
      <c r="B3" s="124"/>
      <c r="C3" s="124"/>
      <c r="D3" s="123"/>
      <c r="E3" s="122"/>
      <c r="F3" s="122"/>
      <c r="G3" s="122"/>
      <c r="I3" s="25" t="s">
        <v>132</v>
      </c>
      <c r="J3" s="26"/>
      <c r="K3" s="26"/>
      <c r="L3" s="25"/>
      <c r="M3" s="24"/>
      <c r="N3" s="24"/>
      <c r="O3" s="24"/>
    </row>
    <row r="4" spans="1:15" x14ac:dyDescent="0.25">
      <c r="A4" s="123"/>
      <c r="B4" s="124"/>
      <c r="C4" s="124"/>
      <c r="D4" s="123"/>
      <c r="E4" s="122"/>
      <c r="F4" s="122"/>
      <c r="G4" s="122"/>
      <c r="I4" s="25"/>
      <c r="J4" s="26"/>
      <c r="K4" s="26"/>
      <c r="L4" s="25"/>
      <c r="M4" s="24"/>
      <c r="N4" s="24"/>
      <c r="O4" s="24"/>
    </row>
    <row r="5" spans="1:15" x14ac:dyDescent="0.25">
      <c r="A5" s="125" t="s">
        <v>248</v>
      </c>
      <c r="B5" s="124" t="s">
        <v>2</v>
      </c>
      <c r="C5" s="124">
        <v>10</v>
      </c>
      <c r="D5" s="123" t="s">
        <v>22</v>
      </c>
      <c r="E5" s="122"/>
      <c r="F5" s="122"/>
      <c r="G5" s="122"/>
      <c r="I5" s="55" t="s">
        <v>248</v>
      </c>
      <c r="J5" s="26" t="s">
        <v>2</v>
      </c>
      <c r="K5" s="120">
        <v>10</v>
      </c>
      <c r="L5" s="25" t="s">
        <v>22</v>
      </c>
      <c r="M5" s="24"/>
      <c r="N5" s="24"/>
      <c r="O5" s="24"/>
    </row>
    <row r="6" spans="1:15" x14ac:dyDescent="0.25">
      <c r="A6" s="125" t="s">
        <v>250</v>
      </c>
      <c r="B6" s="124" t="s">
        <v>2</v>
      </c>
      <c r="C6" s="124">
        <v>3000</v>
      </c>
      <c r="D6" s="123" t="s">
        <v>34</v>
      </c>
      <c r="E6" s="122"/>
      <c r="F6" s="122"/>
      <c r="G6" s="122"/>
      <c r="I6" s="55" t="s">
        <v>250</v>
      </c>
      <c r="J6" s="26" t="s">
        <v>2</v>
      </c>
      <c r="K6" s="120">
        <v>3000</v>
      </c>
      <c r="L6" s="25" t="s">
        <v>34</v>
      </c>
      <c r="M6" s="24"/>
      <c r="N6" s="24"/>
      <c r="O6" s="24"/>
    </row>
    <row r="7" spans="1:15" x14ac:dyDescent="0.25">
      <c r="A7" s="125" t="s">
        <v>249</v>
      </c>
      <c r="B7" s="124" t="s">
        <v>2</v>
      </c>
      <c r="C7" s="124">
        <v>0.9</v>
      </c>
      <c r="D7" s="123"/>
      <c r="E7" s="122"/>
      <c r="F7" s="122"/>
      <c r="G7" s="122"/>
      <c r="I7" s="55" t="s">
        <v>249</v>
      </c>
      <c r="J7" s="26" t="s">
        <v>2</v>
      </c>
      <c r="K7" s="120">
        <v>0.9</v>
      </c>
      <c r="L7" s="25"/>
      <c r="M7" s="24"/>
      <c r="N7" s="24"/>
      <c r="O7" s="24"/>
    </row>
    <row r="8" spans="1:15" x14ac:dyDescent="0.25">
      <c r="A8" s="123"/>
      <c r="B8" s="124"/>
      <c r="C8" s="124"/>
      <c r="D8" s="123"/>
      <c r="E8" s="122"/>
      <c r="F8" s="122"/>
      <c r="G8" s="122"/>
      <c r="I8" s="25"/>
      <c r="J8" s="26"/>
      <c r="K8" s="26"/>
      <c r="L8" s="25"/>
      <c r="M8" s="24"/>
      <c r="N8" s="24"/>
      <c r="O8" s="24"/>
    </row>
    <row r="9" spans="1:15" x14ac:dyDescent="0.25">
      <c r="A9" s="198" t="s">
        <v>145</v>
      </c>
      <c r="B9" s="198"/>
      <c r="C9" s="198"/>
      <c r="D9" s="123"/>
      <c r="E9" s="122"/>
      <c r="F9" s="122"/>
      <c r="G9" s="122"/>
      <c r="I9" s="200" t="s">
        <v>145</v>
      </c>
      <c r="J9" s="200"/>
      <c r="K9" s="200"/>
      <c r="L9" s="25"/>
      <c r="M9" s="24"/>
      <c r="N9" s="24"/>
      <c r="O9" s="24"/>
    </row>
    <row r="10" spans="1:15" x14ac:dyDescent="0.25">
      <c r="A10" s="123"/>
      <c r="B10" s="124"/>
      <c r="C10" s="124"/>
      <c r="D10" s="123"/>
      <c r="E10" s="122"/>
      <c r="F10" s="122"/>
      <c r="G10" s="122"/>
      <c r="I10" s="25"/>
      <c r="J10" s="26"/>
      <c r="K10" s="26"/>
      <c r="L10" s="25"/>
      <c r="M10" s="24"/>
      <c r="N10" s="24"/>
      <c r="O10" s="24"/>
    </row>
    <row r="11" spans="1:15" x14ac:dyDescent="0.25">
      <c r="A11" s="123" t="s">
        <v>17</v>
      </c>
      <c r="B11" s="124" t="s">
        <v>2</v>
      </c>
      <c r="C11" s="126" t="s">
        <v>146</v>
      </c>
      <c r="D11" s="123"/>
      <c r="E11" s="122"/>
      <c r="F11" s="122"/>
      <c r="G11" s="127" t="s">
        <v>147</v>
      </c>
      <c r="I11" s="25" t="s">
        <v>17</v>
      </c>
      <c r="J11" s="26" t="s">
        <v>2</v>
      </c>
      <c r="K11" s="27" t="s">
        <v>146</v>
      </c>
      <c r="L11" s="25"/>
      <c r="M11" s="24" t="s">
        <v>147</v>
      </c>
      <c r="N11" s="24"/>
      <c r="O11" s="24"/>
    </row>
    <row r="12" spans="1:15" x14ac:dyDescent="0.25">
      <c r="A12" s="123"/>
      <c r="B12" s="124"/>
      <c r="C12" s="124"/>
      <c r="D12" s="123"/>
      <c r="E12" s="122"/>
      <c r="F12" s="122"/>
      <c r="G12" s="122"/>
      <c r="I12" s="25"/>
      <c r="J12" s="26"/>
      <c r="K12" s="26"/>
      <c r="L12" s="25"/>
      <c r="M12" s="24"/>
      <c r="N12" s="24"/>
      <c r="O12" s="24"/>
    </row>
    <row r="13" spans="1:15" x14ac:dyDescent="0.25">
      <c r="A13" s="128" t="s">
        <v>135</v>
      </c>
      <c r="B13" s="129"/>
      <c r="C13" s="129"/>
      <c r="D13" s="130"/>
      <c r="E13" s="130"/>
      <c r="F13" s="130"/>
      <c r="G13" s="123"/>
      <c r="I13" s="28" t="s">
        <v>135</v>
      </c>
      <c r="J13" s="29"/>
      <c r="K13" s="29"/>
      <c r="L13" s="30"/>
      <c r="M13" s="30"/>
      <c r="N13" s="30"/>
      <c r="O13" s="25"/>
    </row>
    <row r="14" spans="1:15" x14ac:dyDescent="0.25">
      <c r="A14" s="130"/>
      <c r="B14" s="129"/>
      <c r="C14" s="129"/>
      <c r="D14" s="130"/>
      <c r="E14" s="130"/>
      <c r="F14" s="130"/>
      <c r="G14" s="130"/>
      <c r="I14" s="30"/>
      <c r="J14" s="29"/>
      <c r="K14" s="29"/>
      <c r="L14" s="30"/>
      <c r="M14" s="30"/>
      <c r="N14" s="30"/>
      <c r="O14" s="30"/>
    </row>
    <row r="15" spans="1:15" ht="15" customHeight="1" x14ac:dyDescent="0.25">
      <c r="A15" s="130"/>
      <c r="B15" s="129"/>
      <c r="C15" s="131"/>
      <c r="D15" s="130"/>
      <c r="E15" s="129"/>
      <c r="F15" s="132"/>
      <c r="G15" s="133"/>
      <c r="I15" s="30"/>
      <c r="J15" s="29"/>
      <c r="K15" s="43"/>
      <c r="L15" s="30"/>
      <c r="M15" s="29"/>
      <c r="N15" s="31"/>
      <c r="O15" s="32"/>
    </row>
    <row r="16" spans="1:15" x14ac:dyDescent="0.25">
      <c r="A16" s="130"/>
      <c r="B16" s="129"/>
      <c r="C16" s="131"/>
      <c r="D16" s="130"/>
      <c r="E16" s="129"/>
      <c r="F16" s="132"/>
      <c r="G16" s="133"/>
      <c r="I16" s="30"/>
      <c r="J16" s="29"/>
      <c r="K16" s="43"/>
      <c r="L16" s="30"/>
      <c r="M16" s="29"/>
      <c r="N16" s="31"/>
      <c r="O16" s="32"/>
    </row>
    <row r="17" spans="1:15" x14ac:dyDescent="0.25">
      <c r="A17" s="122" t="s">
        <v>17</v>
      </c>
      <c r="B17" s="134" t="s">
        <v>2</v>
      </c>
      <c r="C17" s="135" t="s">
        <v>148</v>
      </c>
      <c r="D17" s="136"/>
      <c r="E17" s="134" t="s">
        <v>2</v>
      </c>
      <c r="F17" s="137">
        <f>(C5*C6)/(1714*C7)</f>
        <v>19.447685725398674</v>
      </c>
      <c r="G17" s="138" t="s">
        <v>149</v>
      </c>
      <c r="I17" s="24" t="s">
        <v>17</v>
      </c>
      <c r="J17" s="87" t="s">
        <v>2</v>
      </c>
      <c r="K17" s="35" t="s">
        <v>148</v>
      </c>
      <c r="L17" s="87" t="s">
        <v>2</v>
      </c>
      <c r="M17" s="211">
        <f>(K5*K6)/(1714*K7)</f>
        <v>19.447685725398674</v>
      </c>
      <c r="N17" s="46" t="s">
        <v>149</v>
      </c>
      <c r="O17" s="32"/>
    </row>
    <row r="18" spans="1:15" x14ac:dyDescent="0.25">
      <c r="A18" s="122"/>
      <c r="B18" s="134"/>
      <c r="C18" s="135"/>
      <c r="D18" s="136"/>
      <c r="E18" s="134"/>
      <c r="F18" s="137"/>
      <c r="G18" s="138"/>
      <c r="I18" s="24"/>
      <c r="J18" s="87"/>
      <c r="K18" s="35"/>
      <c r="L18" s="88"/>
      <c r="M18" s="87"/>
      <c r="N18" s="36"/>
      <c r="O18" s="37"/>
    </row>
    <row r="19" spans="1:15" x14ac:dyDescent="0.25">
      <c r="A19" s="8"/>
      <c r="B19" s="9"/>
      <c r="C19" s="202"/>
      <c r="D19" s="203"/>
      <c r="E19" s="8"/>
      <c r="F19" s="8"/>
      <c r="G19" s="8"/>
      <c r="I19" s="10"/>
      <c r="J19" s="11"/>
      <c r="K19" s="11"/>
      <c r="L19" s="10"/>
      <c r="M19" s="10"/>
      <c r="N19" s="10"/>
      <c r="O19" s="8"/>
    </row>
    <row r="20" spans="1:15" x14ac:dyDescent="0.25">
      <c r="A20" s="10"/>
      <c r="B20" s="11"/>
      <c r="C20" s="11"/>
      <c r="D20" s="10"/>
      <c r="E20" s="8"/>
      <c r="F20" s="8"/>
      <c r="G20" s="10"/>
      <c r="I20" s="10"/>
      <c r="J20" s="11"/>
      <c r="K20" s="11"/>
      <c r="L20" s="10"/>
      <c r="M20" s="10"/>
      <c r="N20" s="10"/>
      <c r="O20" s="14"/>
    </row>
    <row r="21" spans="1:15" x14ac:dyDescent="0.25">
      <c r="A21" s="89" t="s">
        <v>312</v>
      </c>
      <c r="B21" s="11"/>
      <c r="C21" s="12"/>
      <c r="D21" s="10"/>
      <c r="E21" s="8"/>
      <c r="F21" s="8"/>
      <c r="G21" s="13"/>
      <c r="I21" s="10"/>
      <c r="J21" s="11"/>
      <c r="K21" s="12"/>
      <c r="L21" s="10"/>
      <c r="M21" s="8"/>
      <c r="N21" s="10"/>
      <c r="O21" s="15"/>
    </row>
    <row r="22" spans="1:15" x14ac:dyDescent="0.25">
      <c r="A22" s="89" t="s">
        <v>313</v>
      </c>
      <c r="B22" s="9"/>
      <c r="C22" s="9"/>
      <c r="D22" s="8"/>
      <c r="E22" s="8"/>
      <c r="F22" s="8"/>
      <c r="G22" s="10"/>
      <c r="I22" s="10"/>
      <c r="J22" s="11"/>
      <c r="K22" s="11"/>
      <c r="L22" s="10"/>
      <c r="M22" s="10"/>
      <c r="N22" s="10"/>
      <c r="O22" s="8"/>
    </row>
    <row r="23" spans="1:15" x14ac:dyDescent="0.25">
      <c r="A23" s="89" t="s">
        <v>314</v>
      </c>
      <c r="I23" s="16"/>
      <c r="J23" s="17"/>
      <c r="K23" s="17"/>
      <c r="L23" s="18"/>
      <c r="M23" s="18"/>
      <c r="N23" s="18"/>
      <c r="O23" s="18"/>
    </row>
    <row r="24" spans="1:15" x14ac:dyDescent="0.25">
      <c r="A24" s="89" t="s">
        <v>315</v>
      </c>
      <c r="I24" s="18"/>
      <c r="J24" s="17"/>
      <c r="K24" s="17"/>
      <c r="L24" s="18"/>
      <c r="M24" s="18"/>
      <c r="N24" s="18"/>
      <c r="O24" s="18"/>
    </row>
    <row r="25" spans="1:15" x14ac:dyDescent="0.25">
      <c r="A25" s="90" t="s">
        <v>316</v>
      </c>
      <c r="I25" s="18"/>
      <c r="J25" s="17"/>
      <c r="K25" s="19"/>
      <c r="L25" s="18"/>
      <c r="M25" s="17"/>
      <c r="N25" s="20"/>
      <c r="O25" s="15"/>
    </row>
    <row r="26" spans="1:15" x14ac:dyDescent="0.25">
      <c r="I26" s="18"/>
      <c r="J26" s="17"/>
      <c r="K26" s="19"/>
      <c r="L26" s="18"/>
      <c r="M26" s="17"/>
      <c r="N26" s="20"/>
      <c r="O26" s="15"/>
    </row>
    <row r="27" spans="1:15" x14ac:dyDescent="0.25">
      <c r="I27" s="10"/>
      <c r="J27" s="11"/>
      <c r="K27" s="12"/>
      <c r="L27" s="10"/>
      <c r="M27" s="11"/>
      <c r="N27" s="13"/>
      <c r="O27" s="18"/>
    </row>
    <row r="28" spans="1:15" x14ac:dyDescent="0.25">
      <c r="I28" s="21"/>
      <c r="J28" s="22"/>
      <c r="K28" s="201"/>
      <c r="L28" s="196"/>
      <c r="M28" s="22"/>
      <c r="N28" s="23"/>
      <c r="O28" s="15"/>
    </row>
    <row r="29" spans="1:15" x14ac:dyDescent="0.25">
      <c r="I29" s="21"/>
      <c r="J29" s="22"/>
      <c r="K29" s="195"/>
      <c r="L29" s="196"/>
      <c r="M29" s="21"/>
      <c r="N29" s="21"/>
      <c r="O29" s="8"/>
    </row>
  </sheetData>
  <sheetProtection password="F030" sheet="1" objects="1" scenarios="1"/>
  <mergeCells count="7">
    <mergeCell ref="K29:L29"/>
    <mergeCell ref="A1:E1"/>
    <mergeCell ref="A9:C9"/>
    <mergeCell ref="I1:M1"/>
    <mergeCell ref="I9:K9"/>
    <mergeCell ref="K28:L28"/>
    <mergeCell ref="C19:D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38"/>
  <sheetViews>
    <sheetView zoomScale="80" zoomScaleNormal="80" workbookViewId="0">
      <selection activeCell="N28" sqref="N28"/>
    </sheetView>
  </sheetViews>
  <sheetFormatPr defaultRowHeight="15" x14ac:dyDescent="0.25"/>
  <cols>
    <col min="1" max="1" width="22.140625" style="6" customWidth="1"/>
    <col min="2" max="2" width="9.140625" style="7"/>
    <col min="3" max="3" width="17.42578125" style="42" bestFit="1" customWidth="1"/>
    <col min="4" max="4" width="12.85546875" style="6" customWidth="1"/>
    <col min="5" max="5" width="9.140625" style="6"/>
    <col min="6" max="6" width="9.140625" style="41"/>
    <col min="7" max="7" width="11.7109375" style="6" bestFit="1" customWidth="1"/>
    <col min="8" max="8" width="9.140625" style="6"/>
    <col min="9" max="9" width="22.140625" style="6" customWidth="1"/>
    <col min="10" max="10" width="9.140625" style="7"/>
    <col min="11" max="11" width="17.42578125" style="7" bestFit="1" customWidth="1"/>
    <col min="12" max="12" width="11.85546875" style="6" customWidth="1"/>
    <col min="13" max="14" width="9.140625" style="6"/>
    <col min="15" max="15" width="11.7109375" style="6" bestFit="1" customWidth="1"/>
    <col min="16" max="16384" width="9.140625" style="6"/>
  </cols>
  <sheetData>
    <row r="1" spans="1:15" ht="60" customHeight="1" x14ac:dyDescent="0.25">
      <c r="A1" s="197" t="s">
        <v>150</v>
      </c>
      <c r="B1" s="197"/>
      <c r="C1" s="197"/>
      <c r="D1" s="197"/>
      <c r="E1" s="197"/>
      <c r="F1" s="139"/>
      <c r="G1" s="122"/>
      <c r="I1" s="199" t="s">
        <v>303</v>
      </c>
      <c r="J1" s="199"/>
      <c r="K1" s="199"/>
      <c r="L1" s="199"/>
      <c r="M1" s="199"/>
      <c r="N1" s="24"/>
      <c r="O1" s="24"/>
    </row>
    <row r="2" spans="1:15" x14ac:dyDescent="0.25">
      <c r="A2" s="123"/>
      <c r="B2" s="124"/>
      <c r="C2" s="140"/>
      <c r="D2" s="123"/>
      <c r="E2" s="122"/>
      <c r="F2" s="139"/>
      <c r="G2" s="122"/>
      <c r="H2" s="61"/>
      <c r="I2" s="25"/>
      <c r="J2" s="26"/>
      <c r="K2" s="26"/>
      <c r="L2" s="25"/>
      <c r="M2" s="24"/>
      <c r="N2" s="24"/>
      <c r="O2" s="24"/>
    </row>
    <row r="3" spans="1:15" x14ac:dyDescent="0.25">
      <c r="A3" s="123" t="s">
        <v>132</v>
      </c>
      <c r="B3" s="124"/>
      <c r="C3" s="140"/>
      <c r="D3" s="123"/>
      <c r="E3" s="122"/>
      <c r="F3" s="139"/>
      <c r="G3" s="122"/>
      <c r="I3" s="25" t="s">
        <v>132</v>
      </c>
      <c r="J3" s="26"/>
      <c r="K3" s="26"/>
      <c r="L3" s="25"/>
      <c r="M3" s="24"/>
      <c r="N3" s="24"/>
      <c r="O3" s="24"/>
    </row>
    <row r="4" spans="1:15" x14ac:dyDescent="0.25">
      <c r="A4" s="123"/>
      <c r="B4" s="124"/>
      <c r="C4" s="140"/>
      <c r="D4" s="123"/>
      <c r="E4" s="122"/>
      <c r="F4" s="139"/>
      <c r="G4" s="122"/>
      <c r="I4" s="25"/>
      <c r="J4" s="26"/>
      <c r="K4" s="26"/>
      <c r="L4" s="25"/>
      <c r="M4" s="24"/>
      <c r="N4" s="24"/>
      <c r="O4" s="24"/>
    </row>
    <row r="5" spans="1:15" x14ac:dyDescent="0.25">
      <c r="A5" s="141" t="s">
        <v>264</v>
      </c>
      <c r="B5" s="124" t="s">
        <v>2</v>
      </c>
      <c r="C5" s="140">
        <v>3</v>
      </c>
      <c r="D5" s="123" t="s">
        <v>133</v>
      </c>
      <c r="E5" s="122"/>
      <c r="F5" s="139"/>
      <c r="G5" s="122"/>
      <c r="I5" s="86" t="s">
        <v>264</v>
      </c>
      <c r="J5" s="26" t="s">
        <v>2</v>
      </c>
      <c r="K5" s="120">
        <v>3</v>
      </c>
      <c r="L5" s="25" t="s">
        <v>133</v>
      </c>
      <c r="M5" s="24"/>
      <c r="N5" s="24"/>
      <c r="O5" s="24"/>
    </row>
    <row r="6" spans="1:15" ht="16.5" x14ac:dyDescent="0.3">
      <c r="A6" s="141" t="s">
        <v>265</v>
      </c>
      <c r="B6" s="124" t="s">
        <v>2</v>
      </c>
      <c r="C6" s="140">
        <v>5</v>
      </c>
      <c r="D6" s="123" t="s">
        <v>133</v>
      </c>
      <c r="E6" s="122"/>
      <c r="F6" s="139"/>
      <c r="G6" s="122"/>
      <c r="I6" s="86" t="s">
        <v>265</v>
      </c>
      <c r="J6" s="26" t="s">
        <v>2</v>
      </c>
      <c r="K6" s="120">
        <v>5</v>
      </c>
      <c r="L6" s="25" t="s">
        <v>133</v>
      </c>
      <c r="M6" s="24"/>
      <c r="N6" s="24"/>
      <c r="O6" s="24"/>
    </row>
    <row r="7" spans="1:15" ht="18.75" x14ac:dyDescent="0.3">
      <c r="A7" s="141" t="s">
        <v>252</v>
      </c>
      <c r="B7" s="124" t="s">
        <v>2</v>
      </c>
      <c r="C7" s="140">
        <v>31.4</v>
      </c>
      <c r="D7" s="123" t="s">
        <v>151</v>
      </c>
      <c r="E7" s="122"/>
      <c r="F7" s="139"/>
      <c r="G7" s="122"/>
      <c r="I7" s="86" t="s">
        <v>252</v>
      </c>
      <c r="J7" s="26" t="s">
        <v>2</v>
      </c>
      <c r="K7" s="120">
        <v>31.4</v>
      </c>
      <c r="L7" s="25" t="s">
        <v>151</v>
      </c>
      <c r="M7" s="24"/>
      <c r="N7" s="24"/>
      <c r="O7" s="24"/>
    </row>
    <row r="8" spans="1:15" ht="18.75" x14ac:dyDescent="0.3">
      <c r="A8" s="141" t="s">
        <v>253</v>
      </c>
      <c r="B8" s="124" t="s">
        <v>2</v>
      </c>
      <c r="C8" s="140">
        <v>32.65</v>
      </c>
      <c r="D8" s="123" t="s">
        <v>151</v>
      </c>
      <c r="E8" s="122"/>
      <c r="F8" s="139"/>
      <c r="G8" s="122"/>
      <c r="I8" s="86" t="s">
        <v>253</v>
      </c>
      <c r="J8" s="26" t="s">
        <v>2</v>
      </c>
      <c r="K8" s="120">
        <v>32.65</v>
      </c>
      <c r="L8" s="25" t="s">
        <v>151</v>
      </c>
      <c r="M8" s="24"/>
      <c r="N8" s="24"/>
      <c r="O8" s="24"/>
    </row>
    <row r="9" spans="1:15" x14ac:dyDescent="0.25">
      <c r="A9" s="141" t="s">
        <v>37</v>
      </c>
      <c r="B9" s="124" t="s">
        <v>2</v>
      </c>
      <c r="C9" s="140">
        <v>4.5999999999999996</v>
      </c>
      <c r="D9" s="123"/>
      <c r="E9" s="122"/>
      <c r="F9" s="139"/>
      <c r="G9" s="122"/>
      <c r="I9" s="25" t="s">
        <v>306</v>
      </c>
      <c r="J9" s="26" t="s">
        <v>2</v>
      </c>
      <c r="K9" s="120">
        <v>4.5999999999999996</v>
      </c>
      <c r="L9" s="25"/>
      <c r="M9" s="24"/>
      <c r="N9" s="24"/>
      <c r="O9" s="24"/>
    </row>
    <row r="10" spans="1:15" x14ac:dyDescent="0.25">
      <c r="A10" s="141" t="s">
        <v>39</v>
      </c>
      <c r="B10" s="124" t="s">
        <v>2</v>
      </c>
      <c r="C10" s="142">
        <v>0.03</v>
      </c>
      <c r="D10" s="123"/>
      <c r="E10" s="122"/>
      <c r="F10" s="139"/>
      <c r="G10" s="122"/>
      <c r="I10" s="25" t="s">
        <v>307</v>
      </c>
      <c r="J10" s="26" t="s">
        <v>2</v>
      </c>
      <c r="K10" s="154">
        <v>0.03</v>
      </c>
      <c r="L10" s="25"/>
      <c r="M10" s="24"/>
      <c r="N10" s="24"/>
      <c r="O10" s="24"/>
    </row>
    <row r="11" spans="1:15" x14ac:dyDescent="0.25">
      <c r="A11" s="123"/>
      <c r="B11" s="124"/>
      <c r="C11" s="140"/>
      <c r="D11" s="123"/>
      <c r="E11" s="122"/>
      <c r="F11" s="139"/>
      <c r="G11" s="122"/>
      <c r="I11" s="25"/>
      <c r="J11" s="26"/>
      <c r="K11" s="26"/>
      <c r="L11" s="25"/>
      <c r="M11" s="24"/>
      <c r="N11" s="24"/>
      <c r="O11" s="24"/>
    </row>
    <row r="12" spans="1:15" x14ac:dyDescent="0.25">
      <c r="A12" s="198" t="s">
        <v>152</v>
      </c>
      <c r="B12" s="198"/>
      <c r="C12" s="198"/>
      <c r="D12" s="198"/>
      <c r="E12" s="122"/>
      <c r="F12" s="139"/>
      <c r="G12" s="122"/>
      <c r="I12" s="200" t="s">
        <v>152</v>
      </c>
      <c r="J12" s="200"/>
      <c r="K12" s="200"/>
      <c r="L12" s="200"/>
      <c r="M12" s="24"/>
      <c r="N12" s="24"/>
      <c r="O12" s="24"/>
    </row>
    <row r="13" spans="1:15" x14ac:dyDescent="0.25">
      <c r="A13" s="123"/>
      <c r="B13" s="124"/>
      <c r="C13" s="140"/>
      <c r="D13" s="123"/>
      <c r="E13" s="122"/>
      <c r="F13" s="139"/>
      <c r="G13" s="122"/>
      <c r="I13" s="25"/>
      <c r="J13" s="26"/>
      <c r="K13" s="26"/>
      <c r="L13" s="25"/>
      <c r="M13" s="24"/>
      <c r="N13" s="24"/>
      <c r="O13" s="24"/>
    </row>
    <row r="14" spans="1:15" ht="18.75" customHeight="1" x14ac:dyDescent="0.35">
      <c r="A14" s="143" t="s">
        <v>153</v>
      </c>
      <c r="B14" s="144" t="s">
        <v>2</v>
      </c>
      <c r="C14" s="145" t="s">
        <v>154</v>
      </c>
      <c r="D14" s="144"/>
      <c r="E14" s="122"/>
      <c r="F14" s="139"/>
      <c r="G14" s="139" t="s">
        <v>155</v>
      </c>
      <c r="I14" s="38" t="s">
        <v>153</v>
      </c>
      <c r="J14" s="39" t="s">
        <v>2</v>
      </c>
      <c r="K14" s="39" t="s">
        <v>154</v>
      </c>
      <c r="L14" s="39"/>
      <c r="M14" s="24"/>
      <c r="N14" s="24"/>
      <c r="O14" s="33" t="s">
        <v>155</v>
      </c>
    </row>
    <row r="15" spans="1:15" x14ac:dyDescent="0.25">
      <c r="A15" s="123"/>
      <c r="B15" s="124"/>
      <c r="C15" s="140"/>
      <c r="D15" s="123"/>
      <c r="E15" s="122"/>
      <c r="F15" s="139"/>
      <c r="G15" s="141"/>
      <c r="I15" s="25"/>
      <c r="J15" s="26"/>
      <c r="K15" s="26"/>
      <c r="L15" s="25"/>
      <c r="M15" s="24"/>
      <c r="N15" s="24"/>
      <c r="O15" s="86"/>
    </row>
    <row r="16" spans="1:15" x14ac:dyDescent="0.25">
      <c r="A16" s="198" t="s">
        <v>156</v>
      </c>
      <c r="B16" s="198"/>
      <c r="C16" s="198"/>
      <c r="D16" s="198"/>
      <c r="E16" s="122"/>
      <c r="F16" s="139"/>
      <c r="G16" s="146"/>
      <c r="I16" s="200" t="s">
        <v>156</v>
      </c>
      <c r="J16" s="200"/>
      <c r="K16" s="200"/>
      <c r="L16" s="200"/>
      <c r="M16" s="24"/>
      <c r="N16" s="24"/>
      <c r="O16" s="40"/>
    </row>
    <row r="17" spans="1:15" x14ac:dyDescent="0.25">
      <c r="A17" s="123"/>
      <c r="B17" s="124"/>
      <c r="C17" s="140"/>
      <c r="D17" s="123"/>
      <c r="E17" s="122"/>
      <c r="F17" s="139"/>
      <c r="G17" s="141"/>
      <c r="I17" s="25"/>
      <c r="J17" s="26"/>
      <c r="K17" s="26"/>
      <c r="L17" s="25"/>
      <c r="M17" s="24"/>
      <c r="N17" s="24"/>
      <c r="O17" s="86"/>
    </row>
    <row r="18" spans="1:15" ht="16.5" x14ac:dyDescent="0.3">
      <c r="A18" s="123" t="s">
        <v>157</v>
      </c>
      <c r="B18" s="124" t="s">
        <v>2</v>
      </c>
      <c r="C18" s="140" t="s">
        <v>158</v>
      </c>
      <c r="D18" s="123"/>
      <c r="E18" s="122"/>
      <c r="F18" s="139"/>
      <c r="G18" s="141" t="s">
        <v>159</v>
      </c>
      <c r="I18" s="25" t="s">
        <v>157</v>
      </c>
      <c r="J18" s="26" t="s">
        <v>2</v>
      </c>
      <c r="K18" s="26" t="s">
        <v>158</v>
      </c>
      <c r="L18" s="25"/>
      <c r="M18" s="24"/>
      <c r="N18" s="24"/>
      <c r="O18" s="86" t="s">
        <v>159</v>
      </c>
    </row>
    <row r="19" spans="1:15" x14ac:dyDescent="0.25">
      <c r="A19" s="123"/>
      <c r="B19" s="124"/>
      <c r="C19" s="140"/>
      <c r="D19" s="123"/>
      <c r="E19" s="122"/>
      <c r="F19" s="139"/>
      <c r="G19" s="141"/>
      <c r="I19" s="25"/>
      <c r="J19" s="26"/>
      <c r="K19" s="26"/>
      <c r="L19" s="25"/>
      <c r="M19" s="24"/>
      <c r="N19" s="24"/>
      <c r="O19" s="86"/>
    </row>
    <row r="20" spans="1:15" x14ac:dyDescent="0.25">
      <c r="A20" s="198" t="s">
        <v>160</v>
      </c>
      <c r="B20" s="198"/>
      <c r="C20" s="198"/>
      <c r="D20" s="198"/>
      <c r="E20" s="122"/>
      <c r="F20" s="139"/>
      <c r="G20" s="146"/>
      <c r="I20" s="200" t="s">
        <v>160</v>
      </c>
      <c r="J20" s="200"/>
      <c r="K20" s="200"/>
      <c r="L20" s="200"/>
      <c r="M20" s="24"/>
      <c r="N20" s="24"/>
      <c r="O20" s="40"/>
    </row>
    <row r="21" spans="1:15" x14ac:dyDescent="0.25">
      <c r="A21" s="141"/>
      <c r="B21" s="141"/>
      <c r="C21" s="140"/>
      <c r="D21" s="141"/>
      <c r="E21" s="122"/>
      <c r="F21" s="139"/>
      <c r="G21" s="146"/>
      <c r="I21" s="86"/>
      <c r="J21" s="86"/>
      <c r="K21" s="86"/>
      <c r="L21" s="86"/>
      <c r="M21" s="24"/>
      <c r="N21" s="24"/>
      <c r="O21" s="40"/>
    </row>
    <row r="22" spans="1:15" ht="16.5" x14ac:dyDescent="0.3">
      <c r="A22" s="141" t="s">
        <v>165</v>
      </c>
      <c r="B22" s="141" t="s">
        <v>2</v>
      </c>
      <c r="C22" s="140" t="s">
        <v>161</v>
      </c>
      <c r="D22" s="141"/>
      <c r="E22" s="122"/>
      <c r="F22" s="139"/>
      <c r="G22" s="146" t="s">
        <v>162</v>
      </c>
      <c r="I22" s="86" t="s">
        <v>165</v>
      </c>
      <c r="J22" s="86" t="s">
        <v>2</v>
      </c>
      <c r="K22" s="86" t="s">
        <v>161</v>
      </c>
      <c r="L22" s="86"/>
      <c r="M22" s="24"/>
      <c r="N22" s="24"/>
      <c r="O22" s="40" t="s">
        <v>162</v>
      </c>
    </row>
    <row r="23" spans="1:15" x14ac:dyDescent="0.25">
      <c r="A23" s="122"/>
      <c r="B23" s="134"/>
      <c r="C23" s="147"/>
      <c r="D23" s="122"/>
      <c r="E23" s="122"/>
      <c r="F23" s="139"/>
      <c r="G23" s="123"/>
      <c r="I23" s="24"/>
      <c r="J23" s="87"/>
      <c r="K23" s="87"/>
      <c r="L23" s="24"/>
      <c r="M23" s="24"/>
      <c r="N23" s="24"/>
      <c r="O23" s="25"/>
    </row>
    <row r="24" spans="1:15" x14ac:dyDescent="0.25">
      <c r="A24" s="204" t="s">
        <v>135</v>
      </c>
      <c r="B24" s="204"/>
      <c r="C24" s="204"/>
      <c r="D24" s="130"/>
      <c r="E24" s="130"/>
      <c r="F24" s="131"/>
      <c r="G24" s="123"/>
      <c r="I24" s="28" t="s">
        <v>135</v>
      </c>
      <c r="J24" s="29"/>
      <c r="K24" s="29"/>
      <c r="L24" s="30"/>
      <c r="M24" s="30"/>
      <c r="N24" s="30"/>
      <c r="O24" s="25"/>
    </row>
    <row r="25" spans="1:15" x14ac:dyDescent="0.25">
      <c r="A25" s="130"/>
      <c r="B25" s="129"/>
      <c r="C25" s="148"/>
      <c r="D25" s="130"/>
      <c r="E25" s="130"/>
      <c r="F25" s="131"/>
      <c r="G25" s="130"/>
      <c r="I25" s="30"/>
      <c r="J25" s="29"/>
      <c r="K25" s="29"/>
      <c r="L25" s="30"/>
      <c r="M25" s="30"/>
      <c r="N25" s="30"/>
      <c r="O25" s="30"/>
    </row>
    <row r="26" spans="1:15" ht="16.5" x14ac:dyDescent="0.3">
      <c r="A26" s="130" t="s">
        <v>163</v>
      </c>
      <c r="B26" s="129" t="s">
        <v>2</v>
      </c>
      <c r="C26" s="148" t="s">
        <v>164</v>
      </c>
      <c r="D26" s="130"/>
      <c r="E26" s="129" t="s">
        <v>2</v>
      </c>
      <c r="F26" s="149">
        <f>1-C10</f>
        <v>0.97</v>
      </c>
      <c r="G26" s="133"/>
      <c r="I26" s="30" t="s">
        <v>163</v>
      </c>
      <c r="J26" s="29" t="s">
        <v>2</v>
      </c>
      <c r="K26" s="43" t="s">
        <v>164</v>
      </c>
      <c r="L26" s="30"/>
      <c r="M26" s="29" t="s">
        <v>2</v>
      </c>
      <c r="N26" s="216">
        <f>1-K10</f>
        <v>0.97</v>
      </c>
      <c r="O26" s="32"/>
    </row>
    <row r="27" spans="1:15" x14ac:dyDescent="0.25">
      <c r="A27" s="130"/>
      <c r="B27" s="129"/>
      <c r="C27" s="148"/>
      <c r="D27" s="130"/>
      <c r="E27" s="129"/>
      <c r="F27" s="149"/>
      <c r="G27" s="133"/>
      <c r="I27" s="30"/>
      <c r="J27" s="29"/>
      <c r="K27" s="43"/>
      <c r="L27" s="30"/>
      <c r="M27" s="29"/>
      <c r="N27" s="216"/>
      <c r="O27" s="32"/>
    </row>
    <row r="28" spans="1:15" ht="17.25" x14ac:dyDescent="0.3">
      <c r="A28" s="130" t="s">
        <v>166</v>
      </c>
      <c r="B28" s="129" t="s">
        <v>2</v>
      </c>
      <c r="C28" s="148" t="s">
        <v>167</v>
      </c>
      <c r="D28" s="130"/>
      <c r="E28" s="129" t="s">
        <v>2</v>
      </c>
      <c r="F28" s="149">
        <f>1-4.6*(1-(C7/C8))</f>
        <v>0.82388973966309353</v>
      </c>
      <c r="G28" s="133"/>
      <c r="I28" s="30" t="s">
        <v>166</v>
      </c>
      <c r="J28" s="29" t="s">
        <v>2</v>
      </c>
      <c r="K28" s="43" t="s">
        <v>167</v>
      </c>
      <c r="L28" s="30"/>
      <c r="M28" s="29" t="s">
        <v>2</v>
      </c>
      <c r="N28" s="216">
        <f>1-4.6*(1-(K7/K8))</f>
        <v>0.82388973966309353</v>
      </c>
      <c r="O28" s="32"/>
    </row>
    <row r="29" spans="1:15" x14ac:dyDescent="0.25">
      <c r="A29" s="122"/>
      <c r="B29" s="134"/>
      <c r="C29" s="147"/>
      <c r="D29" s="122"/>
      <c r="E29" s="134"/>
      <c r="F29" s="150"/>
      <c r="G29" s="151"/>
      <c r="I29" s="24"/>
      <c r="J29" s="87"/>
      <c r="K29" s="33"/>
      <c r="L29" s="24"/>
      <c r="M29" s="87"/>
      <c r="N29" s="217"/>
      <c r="O29" s="34"/>
    </row>
    <row r="30" spans="1:15" ht="16.5" x14ac:dyDescent="0.3">
      <c r="A30" s="122" t="s">
        <v>168</v>
      </c>
      <c r="B30" s="134" t="s">
        <v>2</v>
      </c>
      <c r="C30" s="152" t="s">
        <v>169</v>
      </c>
      <c r="D30" s="136"/>
      <c r="E30" s="134" t="s">
        <v>2</v>
      </c>
      <c r="F30" s="153">
        <f>F26*F28</f>
        <v>0.79917304747320073</v>
      </c>
      <c r="G30" s="138"/>
      <c r="I30" s="24" t="s">
        <v>168</v>
      </c>
      <c r="J30" s="87" t="s">
        <v>2</v>
      </c>
      <c r="K30" s="35" t="s">
        <v>169</v>
      </c>
      <c r="L30" s="88"/>
      <c r="M30" s="87" t="s">
        <v>2</v>
      </c>
      <c r="N30" s="219">
        <f>N26*N28</f>
        <v>0.79917304747320073</v>
      </c>
      <c r="O30" s="37"/>
    </row>
    <row r="31" spans="1:15" x14ac:dyDescent="0.25">
      <c r="A31" s="122"/>
      <c r="B31" s="134"/>
      <c r="C31" s="205"/>
      <c r="D31" s="206"/>
      <c r="E31" s="122"/>
      <c r="F31" s="139"/>
      <c r="G31" s="122"/>
      <c r="I31" s="24"/>
      <c r="J31" s="87"/>
      <c r="K31" s="207"/>
      <c r="L31" s="208"/>
      <c r="M31" s="24"/>
      <c r="N31" s="24"/>
      <c r="O31" s="24"/>
    </row>
    <row r="34" spans="1:1" x14ac:dyDescent="0.25">
      <c r="A34" s="89" t="s">
        <v>312</v>
      </c>
    </row>
    <row r="35" spans="1:1" x14ac:dyDescent="0.25">
      <c r="A35" s="89" t="s">
        <v>313</v>
      </c>
    </row>
    <row r="36" spans="1:1" x14ac:dyDescent="0.25">
      <c r="A36" s="89" t="s">
        <v>314</v>
      </c>
    </row>
    <row r="37" spans="1:1" x14ac:dyDescent="0.25">
      <c r="A37" s="89" t="s">
        <v>315</v>
      </c>
    </row>
    <row r="38" spans="1:1" x14ac:dyDescent="0.25">
      <c r="A38" s="90" t="s">
        <v>316</v>
      </c>
    </row>
  </sheetData>
  <sheetProtection password="F030" sheet="1" objects="1" scenarios="1"/>
  <mergeCells count="11">
    <mergeCell ref="A24:C24"/>
    <mergeCell ref="C31:D31"/>
    <mergeCell ref="K31:L31"/>
    <mergeCell ref="A1:E1"/>
    <mergeCell ref="A12:D12"/>
    <mergeCell ref="A16:D16"/>
    <mergeCell ref="A20:D20"/>
    <mergeCell ref="I1:M1"/>
    <mergeCell ref="I12:L12"/>
    <mergeCell ref="I16:L16"/>
    <mergeCell ref="I20:L20"/>
  </mergeCells>
  <pageMargins left="0.7" right="0.7" top="0.75" bottom="0.75" header="0.3" footer="0.3"/>
  <ignoredErrors>
    <ignoredError sqref="N26:N3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33"/>
  <sheetViews>
    <sheetView zoomScale="80" zoomScaleNormal="80" workbookViewId="0">
      <selection activeCell="E42" sqref="E42"/>
    </sheetView>
  </sheetViews>
  <sheetFormatPr defaultRowHeight="15" x14ac:dyDescent="0.25"/>
  <cols>
    <col min="1" max="1" width="23.85546875" style="41" customWidth="1"/>
    <col min="2" max="2" width="9.140625" style="7"/>
    <col min="3" max="3" width="28.42578125" style="42" bestFit="1" customWidth="1"/>
    <col min="4" max="4" width="12.85546875" style="41" customWidth="1"/>
    <col min="5" max="6" width="9.140625" style="7"/>
    <col min="7" max="7" width="11.7109375" style="41" bestFit="1" customWidth="1"/>
    <col min="8" max="8" width="9.140625" style="6"/>
    <col min="9" max="9" width="24.42578125" style="6" customWidth="1"/>
    <col min="10" max="10" width="9.140625" style="7"/>
    <col min="11" max="11" width="28.42578125" style="7" bestFit="1" customWidth="1"/>
    <col min="12" max="12" width="11.85546875" style="6" customWidth="1"/>
    <col min="13" max="14" width="9.140625" style="6"/>
    <col min="15" max="15" width="11.7109375" style="6" bestFit="1" customWidth="1"/>
    <col min="16" max="16384" width="9.140625" style="6"/>
  </cols>
  <sheetData>
    <row r="1" spans="1:15" ht="50.25" customHeight="1" x14ac:dyDescent="0.25">
      <c r="A1" s="197" t="s">
        <v>170</v>
      </c>
      <c r="B1" s="197"/>
      <c r="C1" s="197"/>
      <c r="D1" s="197"/>
      <c r="E1" s="197"/>
      <c r="F1" s="134"/>
      <c r="G1" s="139"/>
      <c r="I1" s="199" t="s">
        <v>304</v>
      </c>
      <c r="J1" s="199"/>
      <c r="K1" s="199"/>
      <c r="L1" s="199"/>
      <c r="M1" s="199"/>
      <c r="N1" s="87"/>
      <c r="O1" s="33"/>
    </row>
    <row r="2" spans="1:15" x14ac:dyDescent="0.25">
      <c r="A2" s="141"/>
      <c r="B2" s="124"/>
      <c r="C2" s="140"/>
      <c r="D2" s="141"/>
      <c r="E2" s="134"/>
      <c r="F2" s="134"/>
      <c r="G2" s="139"/>
      <c r="I2" s="86"/>
      <c r="J2" s="26"/>
      <c r="K2" s="155"/>
      <c r="L2" s="86"/>
      <c r="M2" s="87"/>
      <c r="N2" s="87"/>
      <c r="O2" s="33"/>
    </row>
    <row r="3" spans="1:15" x14ac:dyDescent="0.25">
      <c r="A3" s="141" t="s">
        <v>132</v>
      </c>
      <c r="B3" s="124"/>
      <c r="C3" s="140"/>
      <c r="D3" s="141"/>
      <c r="E3" s="134"/>
      <c r="F3" s="134"/>
      <c r="G3" s="139"/>
      <c r="I3" s="86" t="s">
        <v>132</v>
      </c>
      <c r="J3" s="26"/>
      <c r="K3" s="155"/>
      <c r="L3" s="86"/>
      <c r="M3" s="87"/>
      <c r="N3" s="87"/>
      <c r="O3" s="33"/>
    </row>
    <row r="4" spans="1:15" x14ac:dyDescent="0.25">
      <c r="A4" s="141"/>
      <c r="B4" s="124"/>
      <c r="C4" s="140"/>
      <c r="D4" s="141"/>
      <c r="E4" s="134"/>
      <c r="F4" s="134"/>
      <c r="G4" s="139"/>
      <c r="I4" s="86"/>
      <c r="J4" s="26"/>
      <c r="K4" s="156"/>
      <c r="L4" s="86"/>
      <c r="M4" s="87"/>
      <c r="N4" s="87"/>
      <c r="O4" s="33"/>
    </row>
    <row r="5" spans="1:15" x14ac:dyDescent="0.25">
      <c r="A5" s="141" t="s">
        <v>259</v>
      </c>
      <c r="B5" s="124" t="s">
        <v>2</v>
      </c>
      <c r="C5" s="140">
        <v>2</v>
      </c>
      <c r="D5" s="141" t="s">
        <v>133</v>
      </c>
      <c r="E5" s="134"/>
      <c r="F5" s="134"/>
      <c r="G5" s="139"/>
      <c r="I5" s="86" t="s">
        <v>259</v>
      </c>
      <c r="J5" s="26" t="s">
        <v>2</v>
      </c>
      <c r="K5" s="156">
        <v>2</v>
      </c>
      <c r="L5" s="86" t="s">
        <v>133</v>
      </c>
      <c r="M5" s="87"/>
      <c r="N5" s="87"/>
      <c r="O5" s="33"/>
    </row>
    <row r="6" spans="1:15" ht="16.5" x14ac:dyDescent="0.3">
      <c r="A6" s="141" t="s">
        <v>251</v>
      </c>
      <c r="B6" s="124" t="s">
        <v>2</v>
      </c>
      <c r="C6" s="140">
        <v>5</v>
      </c>
      <c r="D6" s="141" t="s">
        <v>133</v>
      </c>
      <c r="E6" s="134"/>
      <c r="F6" s="134"/>
      <c r="G6" s="139"/>
      <c r="I6" s="86" t="s">
        <v>251</v>
      </c>
      <c r="J6" s="26" t="s">
        <v>2</v>
      </c>
      <c r="K6" s="156">
        <v>5</v>
      </c>
      <c r="L6" s="86" t="s">
        <v>133</v>
      </c>
      <c r="M6" s="87"/>
      <c r="N6" s="87"/>
      <c r="O6" s="33"/>
    </row>
    <row r="7" spans="1:15" x14ac:dyDescent="0.25">
      <c r="A7" s="141" t="s">
        <v>254</v>
      </c>
      <c r="B7" s="124" t="s">
        <v>2</v>
      </c>
      <c r="C7" s="140">
        <v>360</v>
      </c>
      <c r="D7" s="141" t="s">
        <v>171</v>
      </c>
      <c r="E7" s="134"/>
      <c r="F7" s="134"/>
      <c r="G7" s="139"/>
      <c r="I7" s="86" t="s">
        <v>254</v>
      </c>
      <c r="J7" s="26" t="s">
        <v>2</v>
      </c>
      <c r="K7" s="156">
        <v>360</v>
      </c>
      <c r="L7" s="86" t="s">
        <v>171</v>
      </c>
      <c r="M7" s="87"/>
      <c r="N7" s="87"/>
      <c r="O7" s="33"/>
    </row>
    <row r="8" spans="1:15" x14ac:dyDescent="0.25">
      <c r="A8" s="141" t="s">
        <v>255</v>
      </c>
      <c r="B8" s="124" t="s">
        <v>2</v>
      </c>
      <c r="C8" s="140">
        <v>73</v>
      </c>
      <c r="D8" s="141" t="s">
        <v>22</v>
      </c>
      <c r="E8" s="134"/>
      <c r="F8" s="134"/>
      <c r="G8" s="139"/>
      <c r="I8" s="86" t="s">
        <v>255</v>
      </c>
      <c r="J8" s="26" t="s">
        <v>2</v>
      </c>
      <c r="K8" s="156">
        <v>73</v>
      </c>
      <c r="L8" s="86" t="s">
        <v>22</v>
      </c>
      <c r="M8" s="87"/>
      <c r="N8" s="87"/>
      <c r="O8" s="33"/>
    </row>
    <row r="9" spans="1:15" x14ac:dyDescent="0.25">
      <c r="A9" s="141" t="s">
        <v>1</v>
      </c>
      <c r="B9" s="124" t="s">
        <v>2</v>
      </c>
      <c r="C9" s="140">
        <v>6.6000000000000003E-2</v>
      </c>
      <c r="D9" s="141"/>
      <c r="E9" s="134"/>
      <c r="F9" s="134"/>
      <c r="G9" s="139" t="s">
        <v>308</v>
      </c>
      <c r="I9" s="86" t="s">
        <v>1</v>
      </c>
      <c r="J9" s="26" t="s">
        <v>2</v>
      </c>
      <c r="K9" s="156">
        <v>6.6000000000000003E-2</v>
      </c>
      <c r="L9" s="86"/>
      <c r="M9" s="87"/>
      <c r="N9" s="87"/>
      <c r="O9" s="33" t="s">
        <v>308</v>
      </c>
    </row>
    <row r="10" spans="1:15" x14ac:dyDescent="0.25">
      <c r="A10" s="141" t="s">
        <v>6</v>
      </c>
      <c r="B10" s="124" t="s">
        <v>2</v>
      </c>
      <c r="C10" s="163">
        <v>1.5</v>
      </c>
      <c r="D10" s="141"/>
      <c r="E10" s="134"/>
      <c r="F10" s="134"/>
      <c r="G10" s="139" t="s">
        <v>308</v>
      </c>
      <c r="I10" s="86" t="s">
        <v>6</v>
      </c>
      <c r="J10" s="26" t="s">
        <v>2</v>
      </c>
      <c r="K10" s="157">
        <v>1.5</v>
      </c>
      <c r="L10" s="86"/>
      <c r="M10" s="87"/>
      <c r="N10" s="87"/>
      <c r="O10" s="33" t="s">
        <v>308</v>
      </c>
    </row>
    <row r="11" spans="1:15" ht="16.5" x14ac:dyDescent="0.3">
      <c r="A11" s="141" t="s">
        <v>256</v>
      </c>
      <c r="B11" s="124" t="s">
        <v>2</v>
      </c>
      <c r="C11" s="140">
        <v>4</v>
      </c>
      <c r="D11" s="141" t="s">
        <v>173</v>
      </c>
      <c r="E11" s="134"/>
      <c r="F11" s="134"/>
      <c r="G11" s="139"/>
      <c r="I11" s="86" t="s">
        <v>256</v>
      </c>
      <c r="J11" s="26" t="s">
        <v>2</v>
      </c>
      <c r="K11" s="156">
        <v>4</v>
      </c>
      <c r="L11" s="86" t="s">
        <v>173</v>
      </c>
      <c r="M11" s="87"/>
      <c r="N11" s="87"/>
      <c r="O11" s="33"/>
    </row>
    <row r="12" spans="1:15" ht="16.5" x14ac:dyDescent="0.3">
      <c r="A12" s="141" t="s">
        <v>257</v>
      </c>
      <c r="B12" s="124" t="s">
        <v>2</v>
      </c>
      <c r="C12" s="140">
        <v>20</v>
      </c>
      <c r="D12" s="141" t="s">
        <v>173</v>
      </c>
      <c r="E12" s="134"/>
      <c r="F12" s="134"/>
      <c r="G12" s="139"/>
      <c r="I12" s="86" t="s">
        <v>257</v>
      </c>
      <c r="J12" s="26" t="s">
        <v>2</v>
      </c>
      <c r="K12" s="156">
        <v>20</v>
      </c>
      <c r="L12" s="86" t="s">
        <v>173</v>
      </c>
      <c r="M12" s="87"/>
      <c r="N12" s="87"/>
      <c r="O12" s="33"/>
    </row>
    <row r="13" spans="1:15" ht="18" x14ac:dyDescent="0.25">
      <c r="A13" s="141" t="s">
        <v>258</v>
      </c>
      <c r="B13" s="124" t="s">
        <v>2</v>
      </c>
      <c r="C13" s="140">
        <v>32.200000000000003</v>
      </c>
      <c r="D13" s="141" t="s">
        <v>247</v>
      </c>
      <c r="E13" s="134"/>
      <c r="F13" s="134"/>
      <c r="G13" s="139"/>
      <c r="I13" s="86" t="s">
        <v>258</v>
      </c>
      <c r="J13" s="26" t="s">
        <v>2</v>
      </c>
      <c r="K13" s="156">
        <v>32.200000000000003</v>
      </c>
      <c r="L13" s="86" t="s">
        <v>247</v>
      </c>
      <c r="M13" s="87"/>
      <c r="N13" s="87"/>
      <c r="O13" s="33"/>
    </row>
    <row r="14" spans="1:15" x14ac:dyDescent="0.25">
      <c r="A14" s="141" t="s">
        <v>296</v>
      </c>
      <c r="B14" s="124" t="s">
        <v>2</v>
      </c>
      <c r="C14" s="140">
        <v>1.84</v>
      </c>
      <c r="D14" s="141" t="s">
        <v>298</v>
      </c>
      <c r="E14" s="134"/>
      <c r="F14" s="134"/>
      <c r="G14" s="139"/>
      <c r="I14" s="86" t="s">
        <v>296</v>
      </c>
      <c r="J14" s="26" t="s">
        <v>2</v>
      </c>
      <c r="K14" s="156">
        <v>1.84</v>
      </c>
      <c r="L14" s="86" t="s">
        <v>298</v>
      </c>
      <c r="M14" s="87"/>
      <c r="N14" s="87"/>
      <c r="O14" s="33"/>
    </row>
    <row r="15" spans="1:15" x14ac:dyDescent="0.25">
      <c r="A15" s="141" t="s">
        <v>297</v>
      </c>
      <c r="B15" s="124" t="s">
        <v>2</v>
      </c>
      <c r="C15" s="140">
        <v>0.81</v>
      </c>
      <c r="D15" s="141" t="s">
        <v>298</v>
      </c>
      <c r="E15" s="134"/>
      <c r="F15" s="134"/>
      <c r="G15" s="139"/>
      <c r="I15" s="86" t="s">
        <v>297</v>
      </c>
      <c r="J15" s="26" t="s">
        <v>2</v>
      </c>
      <c r="K15" s="156">
        <v>0.81</v>
      </c>
      <c r="L15" s="86" t="s">
        <v>298</v>
      </c>
      <c r="M15" s="87"/>
      <c r="N15" s="87"/>
      <c r="O15" s="33"/>
    </row>
    <row r="16" spans="1:15" x14ac:dyDescent="0.25">
      <c r="A16" s="141"/>
      <c r="B16" s="124"/>
      <c r="C16" s="140"/>
      <c r="D16" s="141"/>
      <c r="E16" s="134"/>
      <c r="F16" s="134"/>
      <c r="G16" s="139"/>
      <c r="I16" s="86"/>
      <c r="J16" s="26"/>
      <c r="K16" s="155"/>
      <c r="L16" s="86"/>
      <c r="M16" s="87"/>
      <c r="N16" s="87"/>
      <c r="O16" s="33"/>
    </row>
    <row r="17" spans="1:15" x14ac:dyDescent="0.25">
      <c r="A17" s="141"/>
      <c r="B17" s="124"/>
      <c r="C17" s="140"/>
      <c r="D17" s="141"/>
      <c r="E17" s="134"/>
      <c r="F17" s="134"/>
      <c r="G17" s="141"/>
      <c r="I17" s="86"/>
      <c r="J17" s="26"/>
      <c r="K17" s="155"/>
      <c r="L17" s="86"/>
      <c r="M17" s="87"/>
      <c r="N17" s="87"/>
      <c r="O17" s="86"/>
    </row>
    <row r="18" spans="1:15" x14ac:dyDescent="0.25">
      <c r="A18" s="164" t="s">
        <v>135</v>
      </c>
      <c r="B18" s="129"/>
      <c r="C18" s="148"/>
      <c r="D18" s="131"/>
      <c r="E18" s="129"/>
      <c r="F18" s="129"/>
      <c r="G18" s="141"/>
      <c r="I18" s="158" t="s">
        <v>135</v>
      </c>
      <c r="J18" s="29"/>
      <c r="K18" s="159"/>
      <c r="L18" s="43"/>
      <c r="M18" s="29"/>
      <c r="N18" s="29"/>
      <c r="O18" s="86"/>
    </row>
    <row r="19" spans="1:15" x14ac:dyDescent="0.25">
      <c r="A19" s="164"/>
      <c r="B19" s="129"/>
      <c r="C19" s="148"/>
      <c r="D19" s="131"/>
      <c r="E19" s="129"/>
      <c r="F19" s="129"/>
      <c r="G19" s="141"/>
      <c r="I19" s="158"/>
      <c r="J19" s="29"/>
      <c r="K19" s="159"/>
      <c r="L19" s="43"/>
      <c r="M19" s="29"/>
      <c r="N19" s="29"/>
      <c r="O19" s="86"/>
    </row>
    <row r="20" spans="1:15" x14ac:dyDescent="0.25">
      <c r="A20" s="164"/>
      <c r="B20" s="129"/>
      <c r="C20" s="148"/>
      <c r="D20" s="131"/>
      <c r="E20" s="129"/>
      <c r="F20" s="129"/>
      <c r="G20" s="165"/>
      <c r="I20" s="158"/>
      <c r="J20" s="29"/>
      <c r="K20" s="159"/>
      <c r="L20" s="43"/>
      <c r="M20" s="29"/>
      <c r="N20" s="29"/>
      <c r="O20" s="160"/>
    </row>
    <row r="21" spans="1:15" ht="16.5" x14ac:dyDescent="0.3">
      <c r="A21" s="131" t="s">
        <v>172</v>
      </c>
      <c r="B21" s="129" t="s">
        <v>2</v>
      </c>
      <c r="C21" s="148" t="s">
        <v>309</v>
      </c>
      <c r="D21" s="131"/>
      <c r="E21" s="129" t="s">
        <v>2</v>
      </c>
      <c r="F21" s="166">
        <f>(C11*C14*C7*C9)/(C10*C13)</f>
        <v>3.6205714285714286</v>
      </c>
      <c r="G21" s="167" t="s">
        <v>173</v>
      </c>
      <c r="I21" s="43" t="s">
        <v>172</v>
      </c>
      <c r="J21" s="29" t="s">
        <v>2</v>
      </c>
      <c r="K21" s="159" t="s">
        <v>309</v>
      </c>
      <c r="L21" s="43"/>
      <c r="M21" s="29" t="s">
        <v>2</v>
      </c>
      <c r="N21" s="212">
        <f>(K11*K14*K7*K9)/(K10*K13)</f>
        <v>3.6205714285714286</v>
      </c>
      <c r="O21" s="161" t="s">
        <v>173</v>
      </c>
    </row>
    <row r="22" spans="1:15" x14ac:dyDescent="0.25">
      <c r="A22" s="131"/>
      <c r="B22" s="129"/>
      <c r="C22" s="148"/>
      <c r="D22" s="131"/>
      <c r="E22" s="129"/>
      <c r="F22" s="132"/>
      <c r="G22" s="167"/>
      <c r="I22" s="43"/>
      <c r="J22" s="29"/>
      <c r="K22" s="159"/>
      <c r="L22" s="43"/>
      <c r="M22" s="29"/>
      <c r="N22" s="31"/>
      <c r="O22" s="161"/>
    </row>
    <row r="23" spans="1:15" ht="16.5" x14ac:dyDescent="0.3">
      <c r="A23" s="131" t="s">
        <v>227</v>
      </c>
      <c r="B23" s="129" t="s">
        <v>2</v>
      </c>
      <c r="C23" s="148" t="s">
        <v>310</v>
      </c>
      <c r="D23" s="131"/>
      <c r="E23" s="129" t="s">
        <v>2</v>
      </c>
      <c r="F23" s="166">
        <f>(C12*C15*C7*C9)/(C10*C13)</f>
        <v>7.9691925465838525</v>
      </c>
      <c r="G23" s="167" t="s">
        <v>173</v>
      </c>
      <c r="I23" s="43" t="s">
        <v>227</v>
      </c>
      <c r="J23" s="29" t="s">
        <v>2</v>
      </c>
      <c r="K23" s="159" t="s">
        <v>310</v>
      </c>
      <c r="L23" s="43"/>
      <c r="M23" s="29" t="s">
        <v>2</v>
      </c>
      <c r="N23" s="212">
        <f>(K12*K15*K7*K9)/(K10*K13)</f>
        <v>7.9691925465838525</v>
      </c>
      <c r="O23" s="161" t="s">
        <v>173</v>
      </c>
    </row>
    <row r="24" spans="1:15" x14ac:dyDescent="0.25">
      <c r="A24" s="131"/>
      <c r="B24" s="129"/>
      <c r="C24" s="148"/>
      <c r="D24" s="131"/>
      <c r="E24" s="129"/>
      <c r="F24" s="132"/>
      <c r="G24" s="168"/>
      <c r="I24" s="43"/>
      <c r="J24" s="29"/>
      <c r="K24" s="159"/>
      <c r="L24" s="43"/>
      <c r="M24" s="29"/>
      <c r="N24" s="31"/>
      <c r="O24" s="44"/>
    </row>
    <row r="25" spans="1:15" ht="15" customHeight="1" x14ac:dyDescent="0.3">
      <c r="A25" s="139" t="s">
        <v>228</v>
      </c>
      <c r="B25" s="134" t="s">
        <v>2</v>
      </c>
      <c r="C25" s="169" t="s">
        <v>229</v>
      </c>
      <c r="D25" s="170"/>
      <c r="E25" s="134" t="s">
        <v>2</v>
      </c>
      <c r="F25" s="137">
        <f>F21+F23</f>
        <v>11.589763975155281</v>
      </c>
      <c r="G25" s="153" t="s">
        <v>173</v>
      </c>
      <c r="I25" s="33" t="s">
        <v>228</v>
      </c>
      <c r="J25" s="87" t="s">
        <v>2</v>
      </c>
      <c r="K25" s="47" t="s">
        <v>229</v>
      </c>
      <c r="L25" s="162"/>
      <c r="M25" s="87" t="s">
        <v>2</v>
      </c>
      <c r="N25" s="218">
        <f>N21+N23</f>
        <v>11.589763975155281</v>
      </c>
      <c r="O25" s="46" t="s">
        <v>173</v>
      </c>
    </row>
    <row r="26" spans="1:15" x14ac:dyDescent="0.25">
      <c r="A26" s="139"/>
      <c r="B26" s="134"/>
      <c r="C26" s="205"/>
      <c r="D26" s="206"/>
      <c r="E26" s="134"/>
      <c r="F26" s="134"/>
      <c r="G26" s="139"/>
      <c r="I26" s="33"/>
      <c r="J26" s="87"/>
      <c r="K26" s="207"/>
      <c r="L26" s="208"/>
      <c r="M26" s="87"/>
      <c r="N26" s="87"/>
      <c r="O26" s="33"/>
    </row>
    <row r="29" spans="1:15" x14ac:dyDescent="0.25">
      <c r="A29" s="89" t="s">
        <v>312</v>
      </c>
    </row>
    <row r="30" spans="1:15" x14ac:dyDescent="0.25">
      <c r="A30" s="89" t="s">
        <v>313</v>
      </c>
    </row>
    <row r="31" spans="1:15" x14ac:dyDescent="0.25">
      <c r="A31" s="89" t="s">
        <v>314</v>
      </c>
    </row>
    <row r="32" spans="1:15" x14ac:dyDescent="0.25">
      <c r="A32" s="89" t="s">
        <v>315</v>
      </c>
    </row>
    <row r="33" spans="1:1" x14ac:dyDescent="0.25">
      <c r="A33" s="90" t="s">
        <v>316</v>
      </c>
    </row>
  </sheetData>
  <sheetProtection password="F030" sheet="1" objects="1" scenarios="1"/>
  <mergeCells count="4">
    <mergeCell ref="A1:E1"/>
    <mergeCell ref="C26:D26"/>
    <mergeCell ref="K26:L26"/>
    <mergeCell ref="I1:M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53"/>
  <sheetViews>
    <sheetView tabSelected="1" zoomScale="80" zoomScaleNormal="80" workbookViewId="0">
      <selection activeCell="I21" sqref="I21"/>
    </sheetView>
  </sheetViews>
  <sheetFormatPr defaultRowHeight="15" x14ac:dyDescent="0.25"/>
  <cols>
    <col min="1" max="1" width="22.140625" style="6" customWidth="1"/>
    <col min="2" max="2" width="9.140625" style="7"/>
    <col min="3" max="3" width="28" style="7" bestFit="1" customWidth="1"/>
    <col min="4" max="4" width="12.85546875" style="48" customWidth="1"/>
    <col min="5" max="5" width="9.140625" style="7"/>
    <col min="6" max="6" width="9.140625" style="41"/>
    <col min="7" max="7" width="11.7109375" style="41" bestFit="1" customWidth="1"/>
    <col min="8" max="8" width="9.140625" style="6"/>
    <col min="9" max="9" width="22.140625" style="6" customWidth="1"/>
    <col min="10" max="10" width="9.140625" style="7"/>
    <col min="11" max="11" width="28" style="7" bestFit="1" customWidth="1"/>
    <col min="12" max="12" width="11.85546875" style="6" customWidth="1"/>
    <col min="13" max="14" width="9.140625" style="6"/>
    <col min="15" max="15" width="11.7109375" style="6" bestFit="1" customWidth="1"/>
    <col min="16" max="16384" width="9.140625" style="6"/>
  </cols>
  <sheetData>
    <row r="1" spans="1:15" ht="33.75" customHeight="1" x14ac:dyDescent="0.25">
      <c r="A1" s="197" t="s">
        <v>174</v>
      </c>
      <c r="B1" s="197"/>
      <c r="C1" s="197"/>
      <c r="D1" s="197"/>
      <c r="E1" s="197"/>
      <c r="F1" s="139"/>
      <c r="G1" s="139"/>
      <c r="I1" s="199" t="s">
        <v>305</v>
      </c>
      <c r="J1" s="199"/>
      <c r="K1" s="199"/>
      <c r="L1" s="199"/>
      <c r="M1" s="199"/>
      <c r="N1" s="33"/>
      <c r="O1" s="33"/>
    </row>
    <row r="2" spans="1:15" x14ac:dyDescent="0.25">
      <c r="A2" s="123"/>
      <c r="B2" s="124"/>
      <c r="C2" s="124"/>
      <c r="D2" s="143"/>
      <c r="E2" s="134"/>
      <c r="F2" s="139"/>
      <c r="G2" s="139"/>
      <c r="I2" s="25"/>
      <c r="J2" s="26"/>
      <c r="K2" s="26"/>
      <c r="L2" s="38"/>
      <c r="M2" s="87"/>
      <c r="N2" s="33"/>
      <c r="O2" s="33"/>
    </row>
    <row r="3" spans="1:15" x14ac:dyDescent="0.25">
      <c r="A3" s="123" t="s">
        <v>132</v>
      </c>
      <c r="B3" s="124"/>
      <c r="C3" s="124"/>
      <c r="D3" s="143"/>
      <c r="E3" s="134"/>
      <c r="F3" s="139"/>
      <c r="G3" s="139"/>
      <c r="I3" s="25" t="s">
        <v>132</v>
      </c>
      <c r="J3" s="26"/>
      <c r="K3" s="26"/>
      <c r="L3" s="38"/>
      <c r="M3" s="87"/>
      <c r="N3" s="33"/>
      <c r="O3" s="33"/>
    </row>
    <row r="4" spans="1:15" x14ac:dyDescent="0.25">
      <c r="A4" s="123"/>
      <c r="B4" s="124"/>
      <c r="C4" s="124"/>
      <c r="D4" s="143"/>
      <c r="E4" s="134"/>
      <c r="F4" s="139"/>
      <c r="G4" s="139"/>
      <c r="I4" s="25"/>
      <c r="J4" s="26"/>
      <c r="K4" s="26"/>
      <c r="L4" s="38"/>
      <c r="M4" s="87"/>
      <c r="N4" s="33"/>
      <c r="O4" s="33"/>
    </row>
    <row r="5" spans="1:15" ht="16.5" x14ac:dyDescent="0.3">
      <c r="A5" s="123" t="s">
        <v>260</v>
      </c>
      <c r="B5" s="124" t="s">
        <v>2</v>
      </c>
      <c r="C5" s="124">
        <v>1000</v>
      </c>
      <c r="D5" s="143" t="s">
        <v>22</v>
      </c>
      <c r="E5" s="134"/>
      <c r="F5" s="139"/>
      <c r="G5" s="139"/>
      <c r="I5" s="25" t="s">
        <v>260</v>
      </c>
      <c r="J5" s="26" t="s">
        <v>2</v>
      </c>
      <c r="K5" s="120">
        <v>1000</v>
      </c>
      <c r="L5" s="38" t="s">
        <v>22</v>
      </c>
      <c r="M5" s="87"/>
      <c r="N5" s="33"/>
      <c r="O5" s="33"/>
    </row>
    <row r="6" spans="1:15" ht="16.5" x14ac:dyDescent="0.3">
      <c r="A6" s="123" t="s">
        <v>261</v>
      </c>
      <c r="B6" s="124" t="s">
        <v>2</v>
      </c>
      <c r="C6" s="124">
        <v>110</v>
      </c>
      <c r="D6" s="143" t="s">
        <v>139</v>
      </c>
      <c r="E6" s="134"/>
      <c r="F6" s="139"/>
      <c r="G6" s="139"/>
      <c r="I6" s="25" t="s">
        <v>261</v>
      </c>
      <c r="J6" s="26" t="s">
        <v>2</v>
      </c>
      <c r="K6" s="120">
        <v>110</v>
      </c>
      <c r="L6" s="38" t="s">
        <v>139</v>
      </c>
      <c r="M6" s="87"/>
      <c r="N6" s="33"/>
      <c r="O6" s="33"/>
    </row>
    <row r="7" spans="1:15" x14ac:dyDescent="0.25">
      <c r="A7" s="123" t="s">
        <v>175</v>
      </c>
      <c r="B7" s="124" t="s">
        <v>2</v>
      </c>
      <c r="C7" s="171">
        <v>1</v>
      </c>
      <c r="D7" s="143"/>
      <c r="E7" s="134"/>
      <c r="F7" s="139"/>
      <c r="G7" s="139"/>
      <c r="I7" s="25" t="s">
        <v>175</v>
      </c>
      <c r="J7" s="26" t="s">
        <v>2</v>
      </c>
      <c r="K7" s="181">
        <v>1</v>
      </c>
      <c r="L7" s="38"/>
      <c r="M7" s="87"/>
      <c r="N7" s="33"/>
      <c r="O7" s="33"/>
    </row>
    <row r="8" spans="1:15" ht="30" x14ac:dyDescent="0.25">
      <c r="A8" s="172" t="s">
        <v>176</v>
      </c>
      <c r="B8" s="124" t="s">
        <v>2</v>
      </c>
      <c r="C8" s="124">
        <v>1.7</v>
      </c>
      <c r="D8" s="143" t="s">
        <v>35</v>
      </c>
      <c r="E8" s="134"/>
      <c r="F8" s="139"/>
      <c r="G8" s="139"/>
      <c r="I8" s="49" t="s">
        <v>176</v>
      </c>
      <c r="J8" s="26" t="s">
        <v>2</v>
      </c>
      <c r="K8" s="120">
        <v>1.7</v>
      </c>
      <c r="L8" s="38" t="s">
        <v>35</v>
      </c>
      <c r="M8" s="87"/>
      <c r="N8" s="33"/>
      <c r="O8" s="33"/>
    </row>
    <row r="9" spans="1:15" ht="16.5" x14ac:dyDescent="0.3">
      <c r="A9" s="123" t="s">
        <v>262</v>
      </c>
      <c r="B9" s="124" t="s">
        <v>2</v>
      </c>
      <c r="C9" s="124">
        <v>1000</v>
      </c>
      <c r="D9" s="143" t="s">
        <v>22</v>
      </c>
      <c r="E9" s="134"/>
      <c r="F9" s="139"/>
      <c r="G9" s="139"/>
      <c r="I9" s="25" t="s">
        <v>262</v>
      </c>
      <c r="J9" s="26" t="s">
        <v>2</v>
      </c>
      <c r="K9" s="120">
        <v>1000</v>
      </c>
      <c r="L9" s="38" t="s">
        <v>22</v>
      </c>
      <c r="M9" s="87"/>
      <c r="N9" s="33"/>
      <c r="O9" s="33"/>
    </row>
    <row r="10" spans="1:15" ht="16.5" x14ac:dyDescent="0.3">
      <c r="A10" s="123" t="s">
        <v>263</v>
      </c>
      <c r="B10" s="124" t="s">
        <v>2</v>
      </c>
      <c r="C10" s="126">
        <v>160</v>
      </c>
      <c r="D10" s="173" t="s">
        <v>134</v>
      </c>
      <c r="E10" s="134"/>
      <c r="F10" s="139"/>
      <c r="G10" s="139"/>
      <c r="I10" s="25" t="s">
        <v>263</v>
      </c>
      <c r="J10" s="26" t="s">
        <v>2</v>
      </c>
      <c r="K10" s="182">
        <v>160</v>
      </c>
      <c r="L10" s="50" t="s">
        <v>134</v>
      </c>
      <c r="M10" s="87"/>
      <c r="N10" s="33"/>
      <c r="O10" s="33"/>
    </row>
    <row r="11" spans="1:15" x14ac:dyDescent="0.25">
      <c r="A11" s="123" t="s">
        <v>243</v>
      </c>
      <c r="B11" s="124" t="s">
        <v>2</v>
      </c>
      <c r="C11" s="174">
        <v>1.01</v>
      </c>
      <c r="D11" s="173"/>
      <c r="E11" s="134"/>
      <c r="F11" s="139"/>
      <c r="G11" s="139"/>
      <c r="I11" s="25" t="s">
        <v>243</v>
      </c>
      <c r="J11" s="26" t="s">
        <v>2</v>
      </c>
      <c r="K11" s="154">
        <v>1.01</v>
      </c>
      <c r="L11" s="50"/>
      <c r="M11" s="87"/>
      <c r="N11" s="33"/>
      <c r="O11" s="33"/>
    </row>
    <row r="12" spans="1:15" ht="30" x14ac:dyDescent="0.25">
      <c r="A12" s="172" t="s">
        <v>177</v>
      </c>
      <c r="B12" s="124" t="s">
        <v>2</v>
      </c>
      <c r="C12" s="124">
        <v>75</v>
      </c>
      <c r="D12" s="143" t="s">
        <v>36</v>
      </c>
      <c r="E12" s="134" t="s">
        <v>2</v>
      </c>
      <c r="F12" s="139">
        <f>C12+14.7</f>
        <v>89.7</v>
      </c>
      <c r="G12" s="139" t="s">
        <v>35</v>
      </c>
      <c r="I12" s="220" t="s">
        <v>177</v>
      </c>
      <c r="J12" s="26" t="s">
        <v>2</v>
      </c>
      <c r="K12" s="120">
        <v>75</v>
      </c>
      <c r="L12" s="38" t="s">
        <v>36</v>
      </c>
      <c r="M12" s="87" t="s">
        <v>2</v>
      </c>
      <c r="N12" s="221">
        <f>K12+14.7</f>
        <v>89.7</v>
      </c>
      <c r="O12" s="33" t="s">
        <v>35</v>
      </c>
    </row>
    <row r="13" spans="1:15" ht="30" x14ac:dyDescent="0.25">
      <c r="A13" s="172" t="s">
        <v>178</v>
      </c>
      <c r="B13" s="124" t="s">
        <v>2</v>
      </c>
      <c r="C13" s="124">
        <v>985</v>
      </c>
      <c r="D13" s="143" t="s">
        <v>36</v>
      </c>
      <c r="E13" s="134" t="s">
        <v>2</v>
      </c>
      <c r="F13" s="139">
        <f>C13+14.7</f>
        <v>999.7</v>
      </c>
      <c r="G13" s="139" t="s">
        <v>35</v>
      </c>
      <c r="I13" s="49" t="s">
        <v>178</v>
      </c>
      <c r="J13" s="26" t="s">
        <v>2</v>
      </c>
      <c r="K13" s="120">
        <v>985</v>
      </c>
      <c r="L13" s="38" t="s">
        <v>36</v>
      </c>
      <c r="M13" s="87" t="s">
        <v>2</v>
      </c>
      <c r="N13" s="221">
        <f>K13+14.7</f>
        <v>999.7</v>
      </c>
      <c r="O13" s="33" t="s">
        <v>35</v>
      </c>
    </row>
    <row r="14" spans="1:15" ht="30" x14ac:dyDescent="0.25">
      <c r="A14" s="172" t="s">
        <v>179</v>
      </c>
      <c r="B14" s="124" t="s">
        <v>2</v>
      </c>
      <c r="C14" s="124">
        <v>960</v>
      </c>
      <c r="D14" s="143" t="s">
        <v>36</v>
      </c>
      <c r="E14" s="134" t="s">
        <v>2</v>
      </c>
      <c r="F14" s="139">
        <f>C14+14.7</f>
        <v>974.7</v>
      </c>
      <c r="G14" s="139" t="s">
        <v>35</v>
      </c>
      <c r="I14" s="49" t="s">
        <v>179</v>
      </c>
      <c r="J14" s="26" t="s">
        <v>2</v>
      </c>
      <c r="K14" s="120">
        <v>960</v>
      </c>
      <c r="L14" s="38" t="s">
        <v>36</v>
      </c>
      <c r="M14" s="87" t="s">
        <v>2</v>
      </c>
      <c r="N14" s="221">
        <f>K14+14.7</f>
        <v>974.7</v>
      </c>
      <c r="O14" s="33" t="s">
        <v>35</v>
      </c>
    </row>
    <row r="15" spans="1:15" ht="30" x14ac:dyDescent="0.25">
      <c r="A15" s="172" t="s">
        <v>180</v>
      </c>
      <c r="B15" s="124" t="s">
        <v>2</v>
      </c>
      <c r="C15" s="124">
        <v>85</v>
      </c>
      <c r="D15" s="143" t="s">
        <v>36</v>
      </c>
      <c r="E15" s="134" t="s">
        <v>2</v>
      </c>
      <c r="F15" s="139">
        <f>C15+14.7</f>
        <v>99.7</v>
      </c>
      <c r="G15" s="139" t="s">
        <v>35</v>
      </c>
      <c r="I15" s="49" t="s">
        <v>180</v>
      </c>
      <c r="J15" s="26" t="s">
        <v>2</v>
      </c>
      <c r="K15" s="120">
        <v>85</v>
      </c>
      <c r="L15" s="38" t="s">
        <v>36</v>
      </c>
      <c r="M15" s="87" t="s">
        <v>2</v>
      </c>
      <c r="N15" s="221">
        <f>K15+14.7</f>
        <v>99.7</v>
      </c>
      <c r="O15" s="33" t="s">
        <v>35</v>
      </c>
    </row>
    <row r="16" spans="1:15" x14ac:dyDescent="0.25">
      <c r="A16" s="172" t="s">
        <v>230</v>
      </c>
      <c r="B16" s="124" t="s">
        <v>2</v>
      </c>
      <c r="C16" s="124">
        <v>5</v>
      </c>
      <c r="D16" s="143" t="s">
        <v>231</v>
      </c>
      <c r="E16" s="134"/>
      <c r="F16" s="139"/>
      <c r="G16" s="139"/>
      <c r="I16" s="49" t="s">
        <v>230</v>
      </c>
      <c r="J16" s="26" t="s">
        <v>2</v>
      </c>
      <c r="K16" s="120">
        <v>5</v>
      </c>
      <c r="L16" s="38" t="s">
        <v>231</v>
      </c>
      <c r="M16" s="87"/>
      <c r="N16" s="33"/>
      <c r="O16" s="33"/>
    </row>
    <row r="17" spans="1:15" x14ac:dyDescent="0.25">
      <c r="A17" s="172" t="s">
        <v>232</v>
      </c>
      <c r="B17" s="124" t="s">
        <v>2</v>
      </c>
      <c r="C17" s="124">
        <v>3</v>
      </c>
      <c r="D17" s="143" t="s">
        <v>231</v>
      </c>
      <c r="E17" s="134"/>
      <c r="F17" s="139"/>
      <c r="G17" s="139"/>
      <c r="I17" s="49" t="s">
        <v>232</v>
      </c>
      <c r="J17" s="26" t="s">
        <v>2</v>
      </c>
      <c r="K17" s="120">
        <v>3</v>
      </c>
      <c r="L17" s="38" t="s">
        <v>231</v>
      </c>
      <c r="M17" s="87"/>
      <c r="N17" s="33"/>
      <c r="O17" s="33"/>
    </row>
    <row r="18" spans="1:15" x14ac:dyDescent="0.25">
      <c r="A18" s="172"/>
      <c r="B18" s="124"/>
      <c r="C18" s="124"/>
      <c r="D18" s="143"/>
      <c r="E18" s="134"/>
      <c r="F18" s="139"/>
      <c r="G18" s="139"/>
      <c r="I18" s="49"/>
      <c r="J18" s="26"/>
      <c r="K18" s="26"/>
      <c r="L18" s="38"/>
      <c r="M18" s="87"/>
      <c r="N18" s="33"/>
      <c r="O18" s="33"/>
    </row>
    <row r="19" spans="1:15" x14ac:dyDescent="0.25">
      <c r="A19" s="123" t="s">
        <v>181</v>
      </c>
      <c r="B19" s="124"/>
      <c r="C19" s="124"/>
      <c r="D19" s="143"/>
      <c r="E19" s="134"/>
      <c r="F19" s="139"/>
      <c r="G19" s="139"/>
      <c r="I19" s="25" t="s">
        <v>181</v>
      </c>
      <c r="J19" s="26"/>
      <c r="K19" s="26"/>
      <c r="L19" s="38"/>
      <c r="M19" s="87"/>
      <c r="N19" s="33"/>
      <c r="O19" s="33"/>
    </row>
    <row r="20" spans="1:15" ht="15" customHeight="1" x14ac:dyDescent="0.25">
      <c r="A20" s="143"/>
      <c r="B20" s="144"/>
      <c r="C20" s="175"/>
      <c r="D20" s="144"/>
      <c r="E20" s="134"/>
      <c r="F20" s="139"/>
      <c r="G20" s="139"/>
      <c r="I20" s="38"/>
      <c r="J20" s="39"/>
      <c r="K20" s="51"/>
      <c r="L20" s="39"/>
      <c r="M20" s="87"/>
      <c r="N20" s="33"/>
      <c r="O20" s="33"/>
    </row>
    <row r="21" spans="1:15" ht="16.5" x14ac:dyDescent="0.3">
      <c r="A21" s="123" t="s">
        <v>28</v>
      </c>
      <c r="B21" s="124" t="s">
        <v>2</v>
      </c>
      <c r="C21" s="124" t="s">
        <v>182</v>
      </c>
      <c r="D21" s="143"/>
      <c r="E21" s="134"/>
      <c r="F21" s="139"/>
      <c r="G21" s="141" t="s">
        <v>183</v>
      </c>
      <c r="I21" s="25" t="s">
        <v>28</v>
      </c>
      <c r="J21" s="26" t="s">
        <v>2</v>
      </c>
      <c r="K21" s="26" t="s">
        <v>182</v>
      </c>
      <c r="L21" s="38"/>
      <c r="M21" s="87"/>
      <c r="N21" s="33"/>
      <c r="O21" s="86" t="s">
        <v>183</v>
      </c>
    </row>
    <row r="22" spans="1:15" x14ac:dyDescent="0.25">
      <c r="A22" s="123"/>
      <c r="B22" s="124"/>
      <c r="C22" s="124"/>
      <c r="D22" s="143"/>
      <c r="E22" s="134"/>
      <c r="F22" s="139"/>
      <c r="G22" s="146"/>
      <c r="I22" s="25"/>
      <c r="J22" s="26"/>
      <c r="K22" s="26"/>
      <c r="L22" s="38"/>
      <c r="M22" s="87"/>
      <c r="N22" s="33"/>
      <c r="O22" s="40"/>
    </row>
    <row r="23" spans="1:15" x14ac:dyDescent="0.25">
      <c r="A23" s="198" t="s">
        <v>184</v>
      </c>
      <c r="B23" s="198"/>
      <c r="C23" s="198"/>
      <c r="D23" s="143"/>
      <c r="E23" s="134"/>
      <c r="F23" s="139"/>
      <c r="G23" s="141"/>
      <c r="I23" s="200" t="s">
        <v>184</v>
      </c>
      <c r="J23" s="200"/>
      <c r="K23" s="200"/>
      <c r="L23" s="38"/>
      <c r="M23" s="87"/>
      <c r="N23" s="33"/>
      <c r="O23" s="86"/>
    </row>
    <row r="24" spans="1:15" x14ac:dyDescent="0.25">
      <c r="A24" s="123"/>
      <c r="B24" s="124"/>
      <c r="C24" s="124"/>
      <c r="D24" s="143"/>
      <c r="E24" s="134"/>
      <c r="F24" s="139"/>
      <c r="G24" s="141"/>
      <c r="I24" s="25"/>
      <c r="J24" s="26"/>
      <c r="K24" s="26"/>
      <c r="L24" s="38"/>
      <c r="M24" s="87"/>
      <c r="N24" s="33"/>
      <c r="O24" s="86"/>
    </row>
    <row r="25" spans="1:15" ht="16.5" x14ac:dyDescent="0.3">
      <c r="A25" s="123" t="s">
        <v>4</v>
      </c>
      <c r="B25" s="124" t="s">
        <v>2</v>
      </c>
      <c r="C25" s="124" t="s">
        <v>186</v>
      </c>
      <c r="D25" s="143"/>
      <c r="E25" s="134"/>
      <c r="F25" s="139"/>
      <c r="G25" s="141" t="s">
        <v>189</v>
      </c>
      <c r="I25" s="25" t="s">
        <v>4</v>
      </c>
      <c r="J25" s="26" t="s">
        <v>2</v>
      </c>
      <c r="K25" s="26" t="s">
        <v>186</v>
      </c>
      <c r="L25" s="38"/>
      <c r="M25" s="87"/>
      <c r="N25" s="33"/>
      <c r="O25" s="86" t="s">
        <v>189</v>
      </c>
    </row>
    <row r="26" spans="1:15" x14ac:dyDescent="0.25">
      <c r="A26" s="123"/>
      <c r="B26" s="124"/>
      <c r="C26" s="124"/>
      <c r="D26" s="143"/>
      <c r="E26" s="134"/>
      <c r="F26" s="139"/>
      <c r="G26" s="146"/>
      <c r="I26" s="25"/>
      <c r="J26" s="26"/>
      <c r="K26" s="26"/>
      <c r="L26" s="38"/>
      <c r="M26" s="87"/>
      <c r="N26" s="33"/>
      <c r="O26" s="40" t="s">
        <v>185</v>
      </c>
    </row>
    <row r="27" spans="1:15" x14ac:dyDescent="0.25">
      <c r="A27" s="123" t="s">
        <v>145</v>
      </c>
      <c r="B27" s="124"/>
      <c r="C27" s="124"/>
      <c r="D27" s="143"/>
      <c r="E27" s="134"/>
      <c r="F27" s="139"/>
      <c r="G27" s="146"/>
      <c r="I27" s="25" t="s">
        <v>145</v>
      </c>
      <c r="J27" s="26"/>
      <c r="K27" s="26"/>
      <c r="L27" s="38"/>
      <c r="M27" s="87"/>
      <c r="N27" s="33"/>
      <c r="O27" s="40"/>
    </row>
    <row r="28" spans="1:15" x14ac:dyDescent="0.25">
      <c r="A28" s="123"/>
      <c r="B28" s="124"/>
      <c r="C28" s="124"/>
      <c r="D28" s="143"/>
      <c r="E28" s="134"/>
      <c r="F28" s="139"/>
      <c r="G28" s="146"/>
      <c r="I28" s="25"/>
      <c r="J28" s="26"/>
      <c r="K28" s="26"/>
      <c r="L28" s="38"/>
      <c r="M28" s="87"/>
      <c r="N28" s="33"/>
      <c r="O28" s="40"/>
    </row>
    <row r="29" spans="1:15" x14ac:dyDescent="0.25">
      <c r="A29" s="123" t="s">
        <v>17</v>
      </c>
      <c r="B29" s="124" t="s">
        <v>2</v>
      </c>
      <c r="C29" s="124" t="s">
        <v>233</v>
      </c>
      <c r="D29" s="143"/>
      <c r="E29" s="134"/>
      <c r="F29" s="139"/>
      <c r="G29" s="146"/>
      <c r="I29" s="25" t="s">
        <v>17</v>
      </c>
      <c r="J29" s="26" t="s">
        <v>2</v>
      </c>
      <c r="K29" s="26" t="s">
        <v>233</v>
      </c>
      <c r="L29" s="38"/>
      <c r="M29" s="87"/>
      <c r="N29" s="33"/>
      <c r="O29" s="40"/>
    </row>
    <row r="30" spans="1:15" x14ac:dyDescent="0.25">
      <c r="A30" s="122"/>
      <c r="B30" s="134"/>
      <c r="C30" s="134"/>
      <c r="D30" s="176"/>
      <c r="E30" s="134"/>
      <c r="F30" s="139"/>
      <c r="G30" s="141"/>
      <c r="I30" s="24"/>
      <c r="J30" s="87"/>
      <c r="K30" s="87"/>
      <c r="L30" s="52"/>
      <c r="M30" s="87"/>
      <c r="N30" s="33"/>
      <c r="O30" s="86"/>
    </row>
    <row r="31" spans="1:15" x14ac:dyDescent="0.25">
      <c r="A31" s="128" t="s">
        <v>135</v>
      </c>
      <c r="B31" s="129"/>
      <c r="C31" s="129"/>
      <c r="D31" s="177"/>
      <c r="E31" s="129"/>
      <c r="F31" s="131"/>
      <c r="G31" s="141"/>
      <c r="I31" s="28" t="s">
        <v>135</v>
      </c>
      <c r="J31" s="29"/>
      <c r="K31" s="29"/>
      <c r="L31" s="53"/>
      <c r="M31" s="29"/>
      <c r="N31" s="43"/>
      <c r="O31" s="86"/>
    </row>
    <row r="32" spans="1:15" x14ac:dyDescent="0.25">
      <c r="A32" s="130"/>
      <c r="B32" s="129"/>
      <c r="C32" s="129"/>
      <c r="D32" s="177"/>
      <c r="E32" s="129"/>
      <c r="F32" s="131"/>
      <c r="G32" s="131"/>
      <c r="I32" s="30"/>
      <c r="J32" s="29"/>
      <c r="K32" s="29"/>
      <c r="L32" s="53"/>
      <c r="M32" s="29"/>
      <c r="N32" s="43"/>
      <c r="O32" s="43"/>
    </row>
    <row r="33" spans="1:15" x14ac:dyDescent="0.25">
      <c r="A33" s="130" t="s">
        <v>234</v>
      </c>
      <c r="B33" s="129" t="s">
        <v>2</v>
      </c>
      <c r="C33" s="129" t="s">
        <v>299</v>
      </c>
      <c r="D33" s="177"/>
      <c r="E33" s="129" t="s">
        <v>2</v>
      </c>
      <c r="F33" s="178">
        <f>(2.31*(F12-C8))/C7</f>
        <v>203.28</v>
      </c>
      <c r="G33" s="168" t="s">
        <v>173</v>
      </c>
      <c r="I33" s="30" t="s">
        <v>234</v>
      </c>
      <c r="J33" s="29" t="s">
        <v>2</v>
      </c>
      <c r="K33" s="29" t="s">
        <v>235</v>
      </c>
      <c r="L33" s="53"/>
      <c r="M33" s="29" t="s">
        <v>2</v>
      </c>
      <c r="N33" s="222">
        <f>(2.31*(N12-K8))/K7</f>
        <v>203.28</v>
      </c>
      <c r="O33" s="44" t="s">
        <v>173</v>
      </c>
    </row>
    <row r="34" spans="1:15" x14ac:dyDescent="0.25">
      <c r="A34" s="130"/>
      <c r="B34" s="129"/>
      <c r="C34" s="129"/>
      <c r="D34" s="177"/>
      <c r="E34" s="129"/>
      <c r="F34" s="178"/>
      <c r="G34" s="168"/>
      <c r="I34" s="30"/>
      <c r="J34" s="29"/>
      <c r="K34" s="29"/>
      <c r="L34" s="53"/>
      <c r="M34" s="29"/>
      <c r="N34" s="54"/>
      <c r="O34" s="44"/>
    </row>
    <row r="35" spans="1:15" x14ac:dyDescent="0.25">
      <c r="A35" s="130" t="s">
        <v>236</v>
      </c>
      <c r="B35" s="129" t="s">
        <v>2</v>
      </c>
      <c r="C35" s="129" t="s">
        <v>300</v>
      </c>
      <c r="D35" s="177"/>
      <c r="E35" s="129" t="s">
        <v>2</v>
      </c>
      <c r="F35" s="178">
        <f>(2.31*(C13-C12))/C7</f>
        <v>2102.1</v>
      </c>
      <c r="G35" s="168" t="s">
        <v>173</v>
      </c>
      <c r="I35" s="30" t="s">
        <v>236</v>
      </c>
      <c r="J35" s="29" t="s">
        <v>2</v>
      </c>
      <c r="K35" s="29" t="s">
        <v>237</v>
      </c>
      <c r="L35" s="53"/>
      <c r="M35" s="29" t="s">
        <v>2</v>
      </c>
      <c r="N35" s="222">
        <f>(2.31*(K13-K12))/K7</f>
        <v>2102.1</v>
      </c>
      <c r="O35" s="44" t="s">
        <v>173</v>
      </c>
    </row>
    <row r="36" spans="1:15" x14ac:dyDescent="0.25">
      <c r="A36" s="130"/>
      <c r="B36" s="129"/>
      <c r="C36" s="129"/>
      <c r="D36" s="177"/>
      <c r="E36" s="129"/>
      <c r="F36" s="178"/>
      <c r="G36" s="168"/>
      <c r="I36" s="30"/>
      <c r="J36" s="29"/>
      <c r="K36" s="29"/>
      <c r="L36" s="53"/>
      <c r="M36" s="29"/>
      <c r="N36" s="54"/>
      <c r="O36" s="44"/>
    </row>
    <row r="37" spans="1:15" x14ac:dyDescent="0.25">
      <c r="A37" s="130" t="s">
        <v>238</v>
      </c>
      <c r="B37" s="129" t="s">
        <v>2</v>
      </c>
      <c r="C37" s="129">
        <v>0.78500000000000003</v>
      </c>
      <c r="D37" s="177"/>
      <c r="E37" s="129"/>
      <c r="F37" s="178"/>
      <c r="G37" s="179" t="s">
        <v>268</v>
      </c>
      <c r="I37" s="30" t="s">
        <v>238</v>
      </c>
      <c r="J37" s="29" t="s">
        <v>2</v>
      </c>
      <c r="K37" s="29">
        <v>0.78500000000000003</v>
      </c>
      <c r="L37" s="53"/>
      <c r="M37" s="29"/>
      <c r="N37" s="54"/>
      <c r="O37" s="183" t="s">
        <v>268</v>
      </c>
    </row>
    <row r="38" spans="1:15" x14ac:dyDescent="0.25">
      <c r="A38" s="130"/>
      <c r="B38" s="129"/>
      <c r="C38" s="129"/>
      <c r="D38" s="177"/>
      <c r="E38" s="129"/>
      <c r="F38" s="178"/>
      <c r="G38" s="168"/>
      <c r="I38" s="30"/>
      <c r="J38" s="29"/>
      <c r="K38" s="29"/>
      <c r="L38" s="53"/>
      <c r="M38" s="29"/>
      <c r="N38" s="54"/>
      <c r="O38" s="44"/>
    </row>
    <row r="39" spans="1:15" x14ac:dyDescent="0.25">
      <c r="A39" s="130" t="s">
        <v>239</v>
      </c>
      <c r="B39" s="129" t="s">
        <v>2</v>
      </c>
      <c r="C39" s="124" t="s">
        <v>240</v>
      </c>
      <c r="D39" s="177"/>
      <c r="E39" s="129" t="s">
        <v>2</v>
      </c>
      <c r="F39" s="178">
        <f>(C5*F35*C7)/(3960*C37)</f>
        <v>676.22080679405519</v>
      </c>
      <c r="G39" s="168" t="s">
        <v>149</v>
      </c>
      <c r="I39" s="30" t="s">
        <v>239</v>
      </c>
      <c r="J39" s="29" t="s">
        <v>2</v>
      </c>
      <c r="K39" s="26" t="s">
        <v>240</v>
      </c>
      <c r="L39" s="53"/>
      <c r="M39" s="29" t="s">
        <v>2</v>
      </c>
      <c r="N39" s="222">
        <f>(K5*N35*K7)/(3960*K37)</f>
        <v>676.22080679405519</v>
      </c>
      <c r="O39" s="44" t="s">
        <v>149</v>
      </c>
    </row>
    <row r="40" spans="1:15" x14ac:dyDescent="0.25">
      <c r="A40" s="130"/>
      <c r="B40" s="129"/>
      <c r="C40" s="129"/>
      <c r="D40" s="177"/>
      <c r="E40" s="129"/>
      <c r="F40" s="178"/>
      <c r="G40" s="168"/>
      <c r="I40" s="30"/>
      <c r="J40" s="29"/>
      <c r="K40" s="29"/>
      <c r="L40" s="53"/>
      <c r="M40" s="29"/>
      <c r="N40" s="54"/>
      <c r="O40" s="44"/>
    </row>
    <row r="41" spans="1:15" x14ac:dyDescent="0.25">
      <c r="A41" s="130" t="s">
        <v>241</v>
      </c>
      <c r="B41" s="129" t="s">
        <v>2</v>
      </c>
      <c r="C41" s="124" t="s">
        <v>242</v>
      </c>
      <c r="D41" s="177"/>
      <c r="E41" s="129" t="s">
        <v>2</v>
      </c>
      <c r="F41" s="178">
        <f>(2.31*(C14-C15))/C11</f>
        <v>2001.2376237623762</v>
      </c>
      <c r="G41" s="168" t="s">
        <v>173</v>
      </c>
      <c r="I41" s="30" t="s">
        <v>241</v>
      </c>
      <c r="J41" s="29" t="s">
        <v>2</v>
      </c>
      <c r="K41" s="26" t="s">
        <v>242</v>
      </c>
      <c r="L41" s="53"/>
      <c r="M41" s="29" t="s">
        <v>2</v>
      </c>
      <c r="N41" s="222">
        <f>(2.31*(K14-K15))/K11</f>
        <v>2001.2376237623762</v>
      </c>
      <c r="O41" s="44" t="s">
        <v>173</v>
      </c>
    </row>
    <row r="42" spans="1:15" x14ac:dyDescent="0.25">
      <c r="A42" s="130"/>
      <c r="B42" s="129"/>
      <c r="C42" s="129"/>
      <c r="D42" s="177"/>
      <c r="E42" s="129"/>
      <c r="F42" s="178"/>
      <c r="G42" s="168"/>
      <c r="I42" s="30"/>
      <c r="J42" s="29"/>
      <c r="K42" s="29"/>
      <c r="L42" s="53"/>
      <c r="M42" s="29"/>
      <c r="N42" s="54"/>
      <c r="O42" s="44"/>
    </row>
    <row r="43" spans="1:15" x14ac:dyDescent="0.25">
      <c r="A43" s="130" t="s">
        <v>244</v>
      </c>
      <c r="B43" s="129" t="s">
        <v>2</v>
      </c>
      <c r="C43" s="129">
        <v>0.76</v>
      </c>
      <c r="D43" s="177"/>
      <c r="E43" s="129"/>
      <c r="F43" s="178"/>
      <c r="G43" s="179" t="s">
        <v>269</v>
      </c>
      <c r="I43" s="30" t="s">
        <v>244</v>
      </c>
      <c r="J43" s="29" t="s">
        <v>2</v>
      </c>
      <c r="K43" s="121">
        <v>0.76</v>
      </c>
      <c r="L43" s="53"/>
      <c r="M43" s="29"/>
      <c r="N43" s="54"/>
      <c r="O43" s="183" t="s">
        <v>269</v>
      </c>
    </row>
    <row r="44" spans="1:15" x14ac:dyDescent="0.25">
      <c r="A44" s="122"/>
      <c r="B44" s="134"/>
      <c r="C44" s="134"/>
      <c r="D44" s="176"/>
      <c r="E44" s="134"/>
      <c r="F44" s="150"/>
      <c r="G44" s="150"/>
      <c r="I44" s="24"/>
      <c r="J44" s="87"/>
      <c r="K44" s="87"/>
      <c r="L44" s="52"/>
      <c r="M44" s="87"/>
      <c r="N44" s="45"/>
      <c r="O44" s="45"/>
    </row>
    <row r="45" spans="1:15" x14ac:dyDescent="0.25">
      <c r="A45" s="122" t="s">
        <v>245</v>
      </c>
      <c r="B45" s="134" t="s">
        <v>2</v>
      </c>
      <c r="C45" s="169" t="s">
        <v>246</v>
      </c>
      <c r="D45" s="136"/>
      <c r="E45" s="134" t="s">
        <v>2</v>
      </c>
      <c r="F45" s="180">
        <f>(C9*F41*C11*C43)/3960</f>
        <v>387.91666666666669</v>
      </c>
      <c r="G45" s="153" t="s">
        <v>149</v>
      </c>
      <c r="I45" s="24" t="s">
        <v>245</v>
      </c>
      <c r="J45" s="87" t="s">
        <v>2</v>
      </c>
      <c r="K45" s="47" t="s">
        <v>246</v>
      </c>
      <c r="L45" s="88"/>
      <c r="M45" s="87" t="s">
        <v>2</v>
      </c>
      <c r="N45" s="223">
        <f>(K9*N41*K11*K43)/3960</f>
        <v>387.91666666666669</v>
      </c>
      <c r="O45" s="46" t="s">
        <v>149</v>
      </c>
    </row>
    <row r="46" spans="1:15" x14ac:dyDescent="0.25">
      <c r="A46" s="122"/>
      <c r="B46" s="134"/>
      <c r="C46" s="134"/>
      <c r="D46" s="136"/>
      <c r="E46" s="134"/>
      <c r="F46" s="139"/>
      <c r="G46" s="139"/>
      <c r="I46" s="24"/>
      <c r="J46" s="87"/>
      <c r="K46" s="87"/>
      <c r="L46" s="88"/>
      <c r="M46" s="87"/>
      <c r="N46" s="33"/>
      <c r="O46" s="33"/>
    </row>
    <row r="47" spans="1:15" x14ac:dyDescent="0.25">
      <c r="C47" s="60"/>
    </row>
    <row r="49" spans="1:1" x14ac:dyDescent="0.25">
      <c r="A49" s="89" t="s">
        <v>312</v>
      </c>
    </row>
    <row r="50" spans="1:1" x14ac:dyDescent="0.25">
      <c r="A50" s="89" t="s">
        <v>313</v>
      </c>
    </row>
    <row r="51" spans="1:1" x14ac:dyDescent="0.25">
      <c r="A51" s="89" t="s">
        <v>314</v>
      </c>
    </row>
    <row r="52" spans="1:1" x14ac:dyDescent="0.25">
      <c r="A52" s="89" t="s">
        <v>315</v>
      </c>
    </row>
    <row r="53" spans="1:1" x14ac:dyDescent="0.25">
      <c r="A53" s="90" t="s">
        <v>316</v>
      </c>
    </row>
  </sheetData>
  <sheetProtection password="F030" sheet="1" objects="1" scenarios="1"/>
  <mergeCells count="4">
    <mergeCell ref="I1:M1"/>
    <mergeCell ref="I23:K23"/>
    <mergeCell ref="A1:E1"/>
    <mergeCell ref="A23:C2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Fig 12-1 Nomenclature</vt:lpstr>
      <vt:lpstr>Example 12-1</vt:lpstr>
      <vt:lpstr>Example 12-2</vt:lpstr>
      <vt:lpstr>Example 12-3</vt:lpstr>
      <vt:lpstr>Example 12-4</vt:lpstr>
      <vt:lpstr>Example 12-5</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2008-10-22T14:23:07Z</dcterms:created>
  <dcterms:modified xsi:type="dcterms:W3CDTF">2014-09-30T19:08:00Z</dcterms:modified>
</cp:coreProperties>
</file>