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3960" windowHeight="3990" activeTab="4"/>
  </bookViews>
  <sheets>
    <sheet name="FIG. 14-1 Nomenclature" sheetId="1" r:id="rId1"/>
    <sheet name="Limits" sheetId="15" r:id="rId2"/>
    <sheet name="Example 14-1" sheetId="3" r:id="rId3"/>
    <sheet name="Example 14-2" sheetId="8" r:id="rId4"/>
    <sheet name="Example 14-3" sheetId="9" r:id="rId5"/>
    <sheet name="Figure 14-5" sheetId="10" r:id="rId6"/>
    <sheet name="Figure 14-8" sheetId="11" r:id="rId7"/>
    <sheet name="Figure 14-9" sheetId="12" r:id="rId8"/>
    <sheet name="Figure 14-11" sheetId="13" r:id="rId9"/>
    <sheet name="Figure 14-17" sheetId="14" r:id="rId10"/>
    <sheet name="Sheet1" sheetId="16" r:id="rId11"/>
  </sheets>
  <calcPr calcId="145621"/>
</workbook>
</file>

<file path=xl/calcChain.xml><?xml version="1.0" encoding="utf-8"?>
<calcChain xmlns="http://schemas.openxmlformats.org/spreadsheetml/2006/main">
  <c r="M86" i="3" l="1"/>
  <c r="F8" i="8" l="1"/>
  <c r="M21" i="9"/>
  <c r="E21" i="9"/>
  <c r="M16" i="9"/>
  <c r="E16" i="9"/>
  <c r="M44" i="3"/>
  <c r="E44" i="3"/>
  <c r="M21" i="8"/>
  <c r="M25" i="8" s="1"/>
  <c r="M29" i="8" s="1"/>
  <c r="N8" i="8"/>
  <c r="E21" i="8"/>
  <c r="M60" i="3"/>
  <c r="M70" i="3" s="1"/>
  <c r="M64" i="3"/>
  <c r="M74" i="3"/>
  <c r="M82" i="3" s="1"/>
  <c r="M40" i="3"/>
  <c r="N9" i="3"/>
  <c r="E60" i="3"/>
  <c r="E70" i="3" s="1"/>
  <c r="E64" i="3"/>
  <c r="E74" i="3"/>
  <c r="E82" i="3" s="1"/>
  <c r="E40" i="3"/>
  <c r="N6" i="9"/>
  <c r="F6" i="9"/>
  <c r="F9" i="3"/>
  <c r="M90" i="3" l="1"/>
  <c r="M48" i="3"/>
  <c r="M52" i="3" s="1"/>
  <c r="M56" i="3" s="1"/>
  <c r="E25" i="8"/>
  <c r="E29" i="8" s="1"/>
  <c r="E86" i="3"/>
  <c r="E90" i="3"/>
  <c r="E94" i="3" s="1"/>
  <c r="M94" i="3"/>
  <c r="E48" i="3"/>
  <c r="E52" i="3" s="1"/>
  <c r="E56" i="3" s="1"/>
  <c r="E78" i="3"/>
  <c r="M78" i="3"/>
  <c r="M98" i="3" l="1"/>
  <c r="M100" i="3" s="1"/>
  <c r="M104" i="3"/>
  <c r="M108" i="3" s="1"/>
  <c r="E104" i="3"/>
  <c r="E108" i="3" s="1"/>
  <c r="E98" i="3"/>
  <c r="E100" i="3" s="1"/>
</calcChain>
</file>

<file path=xl/sharedStrings.xml><?xml version="1.0" encoding="utf-8"?>
<sst xmlns="http://schemas.openxmlformats.org/spreadsheetml/2006/main" count="647" uniqueCount="215">
  <si>
    <t>Nomenclature</t>
  </si>
  <si>
    <t>=</t>
  </si>
  <si>
    <t>L</t>
  </si>
  <si>
    <t>P</t>
  </si>
  <si>
    <t>Q</t>
  </si>
  <si>
    <t>T</t>
  </si>
  <si>
    <t>W</t>
  </si>
  <si>
    <t>Given Data:</t>
  </si>
  <si>
    <t>°F</t>
  </si>
  <si>
    <t>psia</t>
  </si>
  <si>
    <r>
      <rPr>
        <sz val="11"/>
        <color indexed="18"/>
        <rFont val="Calibri"/>
        <family val="2"/>
      </rPr>
      <t>°</t>
    </r>
    <r>
      <rPr>
        <sz val="11"/>
        <color indexed="18"/>
        <rFont val="Times New Roman"/>
        <family val="1"/>
      </rPr>
      <t>R</t>
    </r>
  </si>
  <si>
    <t>FIG. 14-1</t>
  </si>
  <si>
    <t>GHP</t>
  </si>
  <si>
    <t>gas horsepower defined by Eq 14-7b</t>
  </si>
  <si>
    <t>h</t>
  </si>
  <si>
    <t>k</t>
  </si>
  <si>
    <t>m</t>
  </si>
  <si>
    <t>r</t>
  </si>
  <si>
    <t>S</t>
  </si>
  <si>
    <t>X</t>
  </si>
  <si>
    <t>b</t>
  </si>
  <si>
    <t>d</t>
  </si>
  <si>
    <t>i</t>
  </si>
  <si>
    <t>n</t>
  </si>
  <si>
    <t>s</t>
  </si>
  <si>
    <t>V</t>
  </si>
  <si>
    <t>enthalpy, Btu/lb</t>
  </si>
  <si>
    <t>isentropic enthalpy Btu/lb</t>
  </si>
  <si>
    <t>specific heat ratio</t>
  </si>
  <si>
    <t>refrigerant flow, lb/hr</t>
  </si>
  <si>
    <t>number of stages</t>
  </si>
  <si>
    <t>pressure, psia</t>
  </si>
  <si>
    <t>heat duty, BTU/hr</t>
  </si>
  <si>
    <t>compression ratio</t>
  </si>
  <si>
    <t>work of compression, Btu/hr</t>
  </si>
  <si>
    <t>weight fraction</t>
  </si>
  <si>
    <t>isentropic efficiency</t>
  </si>
  <si>
    <t>surface tension, dynes/cm</t>
  </si>
  <si>
    <t>enthalpy change, Btu/lb</t>
  </si>
  <si>
    <t>Subscripts</t>
  </si>
  <si>
    <t>A,B,C,D</t>
  </si>
  <si>
    <t>cd</t>
  </si>
  <si>
    <t>ref</t>
  </si>
  <si>
    <t>1,2</t>
  </si>
  <si>
    <t>liquid state</t>
  </si>
  <si>
    <t>vapor state</t>
  </si>
  <si>
    <t>denote unique points of operation on P-H diagrams</t>
  </si>
  <si>
    <t>bypass</t>
  </si>
  <si>
    <t>isentropic</t>
  </si>
  <si>
    <t>condenser</t>
  </si>
  <si>
    <t>refrigeration</t>
  </si>
  <si>
    <t>suction</t>
  </si>
  <si>
    <t>discharge</t>
  </si>
  <si>
    <t>stage number</t>
  </si>
  <si>
    <t>Total</t>
  </si>
  <si>
    <t>MMBtu/hr</t>
  </si>
  <si>
    <t>psi</t>
  </si>
  <si>
    <t>Btu/lb</t>
  </si>
  <si>
    <t>To determine 1st stage suction pressure</t>
  </si>
  <si>
    <t>To determine second stage suction pressure</t>
  </si>
  <si>
    <t>To determine the compression ratio per stage</t>
  </si>
  <si>
    <t>To determine 1st stage discharge pressure</t>
  </si>
  <si>
    <r>
      <t>Receiver Temperature        T</t>
    </r>
    <r>
      <rPr>
        <vertAlign val="subscript"/>
        <sz val="11"/>
        <rFont val="Times New Roman"/>
        <family val="1"/>
      </rPr>
      <t>R</t>
    </r>
  </si>
  <si>
    <r>
      <t>Liquid Enthalpy @ 120 F, 240 psia  (from curve)     h</t>
    </r>
    <r>
      <rPr>
        <vertAlign val="subscript"/>
        <sz val="11"/>
        <rFont val="Times New Roman"/>
        <family val="1"/>
      </rPr>
      <t>L2</t>
    </r>
  </si>
  <si>
    <r>
      <t>Liquid Enthalpy @ 25 F, 62 psia (from curve)   h</t>
    </r>
    <r>
      <rPr>
        <vertAlign val="subscript"/>
        <sz val="11"/>
        <rFont val="Times New Roman"/>
        <family val="1"/>
      </rPr>
      <t>L1</t>
    </r>
  </si>
  <si>
    <r>
      <t>Vapor Enthalpy @ -40 F, 16 psia (from curve)   h</t>
    </r>
    <r>
      <rPr>
        <vertAlign val="subscript"/>
        <sz val="11"/>
        <rFont val="Times New Roman"/>
        <family val="1"/>
      </rPr>
      <t>V1</t>
    </r>
  </si>
  <si>
    <t>lb/hr</t>
  </si>
  <si>
    <t>To determine mass flow through Chiller #1</t>
  </si>
  <si>
    <t>To determine mass flow through Chiller #2</t>
  </si>
  <si>
    <t>To determine ideal change in enthalpy across first stage:</t>
  </si>
  <si>
    <r>
      <t xml:space="preserve">Isentropic Efficiency       </t>
    </r>
    <r>
      <rPr>
        <sz val="11"/>
        <rFont val="Symbol"/>
        <family val="1"/>
        <charset val="2"/>
      </rPr>
      <t>h</t>
    </r>
  </si>
  <si>
    <t>based on inlet entropy of 0.93 Btu/(lb-R)</t>
  </si>
  <si>
    <t>To determine 1st stage horsepower</t>
  </si>
  <si>
    <t>hp</t>
  </si>
  <si>
    <t>By performing a heat balance around the second stage suction drum, referring to Fig. 14-9</t>
  </si>
  <si>
    <t>By performing a material balance around the second stage compression,</t>
  </si>
  <si>
    <t>To determine 1st stage discharge enthalpy</t>
  </si>
  <si>
    <t>To determine 2nd stage inlet enthalpy</t>
  </si>
  <si>
    <t>To determine ideal change in enthalpy across second stage:</t>
  </si>
  <si>
    <t>To determine 2nd stage horsepower</t>
  </si>
  <si>
    <t>Total HP</t>
  </si>
  <si>
    <t>To determine condenser duty</t>
  </si>
  <si>
    <t>Qcd</t>
  </si>
  <si>
    <t>Figure 14-11</t>
  </si>
  <si>
    <t>see figure</t>
  </si>
  <si>
    <t>Subcooler Duty</t>
  </si>
  <si>
    <t>By performing a total heat balance around the system in 14-11</t>
  </si>
  <si>
    <t>By performing a total heat balance around the subcooler, the enthalpy after the subcooler is:</t>
  </si>
  <si>
    <t>To determine the new flowrate to the second stage chiller,</t>
  </si>
  <si>
    <t>Chiller Duty</t>
  </si>
  <si>
    <r>
      <t>Refrigerant Temperature        T</t>
    </r>
    <r>
      <rPr>
        <vertAlign val="subscript"/>
        <sz val="11"/>
        <rFont val="Times New Roman"/>
        <family val="1"/>
      </rPr>
      <t>R</t>
    </r>
  </si>
  <si>
    <t>Refer to figure 14-17</t>
  </si>
  <si>
    <t>&amp; cond temperature of 100 F</t>
  </si>
  <si>
    <t>222 (25)</t>
  </si>
  <si>
    <t>1.565 MMBtu /hr per MMbtu / hr of refrigeration @ evaporator temperature of -20 F</t>
  </si>
  <si>
    <t>222 hp per MMbtu / hr of refrigeration @ evaporator temperature of -20 F</t>
  </si>
  <si>
    <t>1.565 (25)</t>
  </si>
  <si>
    <r>
      <t>Example 14-3</t>
    </r>
    <r>
      <rPr>
        <sz val="11"/>
        <rFont val="Times New Roman"/>
        <family val="1"/>
      </rPr>
      <t xml:space="preserve"> -- Estimate the horsepower and condenser duty requirements for a single-stage propylene refrigeration system that will provide 25MMbtu/hr of process chilling at a refrigerant level of -20 F.</t>
    </r>
  </si>
  <si>
    <r>
      <t>Chiller 1 Temperature              T</t>
    </r>
    <r>
      <rPr>
        <vertAlign val="subscript"/>
        <sz val="11"/>
        <rFont val="Times New Roman"/>
        <family val="1"/>
      </rPr>
      <t>1</t>
    </r>
  </si>
  <si>
    <r>
      <t>Chiller 1 Duty              Q</t>
    </r>
    <r>
      <rPr>
        <vertAlign val="subscript"/>
        <sz val="11"/>
        <rFont val="Times New Roman"/>
        <family val="1"/>
      </rPr>
      <t>1</t>
    </r>
  </si>
  <si>
    <r>
      <t>Chiller 2 Temperature              T</t>
    </r>
    <r>
      <rPr>
        <vertAlign val="subscript"/>
        <sz val="11"/>
        <rFont val="Times New Roman"/>
        <family val="1"/>
      </rPr>
      <t>2</t>
    </r>
  </si>
  <si>
    <r>
      <t>Chiller 2 Duty              Q</t>
    </r>
    <r>
      <rPr>
        <vertAlign val="subscript"/>
        <sz val="11"/>
        <rFont val="Times New Roman"/>
        <family val="1"/>
      </rPr>
      <t>2</t>
    </r>
  </si>
  <si>
    <r>
      <t xml:space="preserve">Pressure Drop between compressor and receiver   </t>
    </r>
    <r>
      <rPr>
        <sz val="11"/>
        <rFont val="Symbol"/>
        <family val="1"/>
        <charset val="2"/>
      </rPr>
      <t>D</t>
    </r>
    <r>
      <rPr>
        <sz val="11"/>
        <rFont val="Times New Roman"/>
        <family val="1"/>
      </rPr>
      <t>P</t>
    </r>
    <r>
      <rPr>
        <vertAlign val="subscript"/>
        <sz val="11"/>
        <rFont val="Times New Roman"/>
        <family val="1"/>
      </rPr>
      <t>1</t>
    </r>
  </si>
  <si>
    <r>
      <t xml:space="preserve">Presure drop between chillers and compressor suction </t>
    </r>
    <r>
      <rPr>
        <sz val="11"/>
        <rFont val="Symbol"/>
        <family val="1"/>
        <charset val="2"/>
      </rPr>
      <t>D</t>
    </r>
    <r>
      <rPr>
        <sz val="11"/>
        <rFont val="Times New Roman"/>
        <family val="1"/>
      </rPr>
      <t>P</t>
    </r>
    <r>
      <rPr>
        <vertAlign val="subscript"/>
        <sz val="11"/>
        <rFont val="Times New Roman"/>
        <family val="1"/>
      </rPr>
      <t>2</t>
    </r>
  </si>
  <si>
    <r>
      <t>Propane Vapor Pressure at 120 F (from curve)            P</t>
    </r>
    <r>
      <rPr>
        <vertAlign val="superscript"/>
        <sz val="11"/>
        <rFont val="Times New Roman"/>
        <family val="1"/>
      </rPr>
      <t>*</t>
    </r>
    <r>
      <rPr>
        <sz val="11"/>
        <rFont val="Times New Roman"/>
        <family val="1"/>
      </rPr>
      <t>120</t>
    </r>
  </si>
  <si>
    <r>
      <t>Propane Vapor Pressure at -40 F (from curve)             P</t>
    </r>
    <r>
      <rPr>
        <vertAlign val="superscript"/>
        <sz val="11"/>
        <rFont val="Times New Roman"/>
        <family val="1"/>
      </rPr>
      <t>*</t>
    </r>
    <r>
      <rPr>
        <sz val="11"/>
        <rFont val="Times New Roman"/>
        <family val="1"/>
      </rPr>
      <t>-40</t>
    </r>
  </si>
  <si>
    <r>
      <t>Vapor Enthalpy @ 25 F, 62 psia (from curve)  h</t>
    </r>
    <r>
      <rPr>
        <vertAlign val="subscript"/>
        <sz val="11"/>
        <rFont val="Times New Roman"/>
        <family val="1"/>
      </rPr>
      <t>V2</t>
    </r>
  </si>
  <si>
    <r>
      <t>Q</t>
    </r>
    <r>
      <rPr>
        <vertAlign val="subscript"/>
        <sz val="11"/>
        <rFont val="Times New Roman"/>
        <family val="1"/>
      </rPr>
      <t>cd</t>
    </r>
  </si>
  <si>
    <r>
      <t>(h</t>
    </r>
    <r>
      <rPr>
        <vertAlign val="subscript"/>
        <sz val="11"/>
        <rFont val="Times New Roman"/>
        <family val="1"/>
      </rPr>
      <t>v2d</t>
    </r>
    <r>
      <rPr>
        <sz val="11"/>
        <rFont val="Times New Roman"/>
        <family val="1"/>
      </rPr>
      <t xml:space="preserve"> - h</t>
    </r>
    <r>
      <rPr>
        <vertAlign val="subscript"/>
        <sz val="11"/>
        <rFont val="Times New Roman"/>
        <family val="1"/>
      </rPr>
      <t>L2</t>
    </r>
    <r>
      <rPr>
        <sz val="11"/>
        <rFont val="Times New Roman"/>
        <family val="1"/>
      </rPr>
      <t>)*m</t>
    </r>
    <r>
      <rPr>
        <vertAlign val="subscript"/>
        <sz val="11"/>
        <rFont val="Times New Roman"/>
        <family val="1"/>
      </rPr>
      <t>T</t>
    </r>
  </si>
  <si>
    <r>
      <t>Isentropic Enthalpy at 60 psia (Figure 24-26)   h'</t>
    </r>
    <r>
      <rPr>
        <vertAlign val="subscript"/>
        <sz val="11"/>
        <rFont val="Times New Roman"/>
        <family val="1"/>
      </rPr>
      <t>vd-60</t>
    </r>
  </si>
  <si>
    <r>
      <t>Isentropic Enthalpy at 250 psia (Figure 24-26)   h'</t>
    </r>
    <r>
      <rPr>
        <vertAlign val="subscript"/>
        <sz val="11"/>
        <rFont val="Times New Roman"/>
        <family val="1"/>
      </rPr>
      <t>vd-250</t>
    </r>
  </si>
  <si>
    <r>
      <t>Example 14-2</t>
    </r>
    <r>
      <rPr>
        <sz val="11"/>
        <rFont val="Times New Roman"/>
        <family val="1"/>
      </rPr>
      <t xml:space="preserve"> -- Consider installing a 3 MMBtu/hr subcooler on the liquid propane refrigerant  from the receiver at 120 F in Example 14-1 for the two-stage propane refrigeration system.  The second stage of this system is shown in Figure 14-11.</t>
    </r>
  </si>
  <si>
    <r>
      <t>Mass Flow Rate to Chiller #1 (from Ex 1)   m</t>
    </r>
    <r>
      <rPr>
        <vertAlign val="subscript"/>
        <sz val="11"/>
        <rFont val="Times New Roman"/>
        <family val="1"/>
      </rPr>
      <t>1</t>
    </r>
  </si>
  <si>
    <r>
      <t>Liquid Enthalpy at 120 F        h</t>
    </r>
    <r>
      <rPr>
        <vertAlign val="subscript"/>
        <sz val="11"/>
        <rFont val="Times New Roman"/>
        <family val="1"/>
      </rPr>
      <t>L</t>
    </r>
  </si>
  <si>
    <r>
      <t>Vapor Enthalpy at 25 F           h</t>
    </r>
    <r>
      <rPr>
        <vertAlign val="subscript"/>
        <sz val="11"/>
        <rFont val="Times New Roman"/>
        <family val="1"/>
      </rPr>
      <t>V</t>
    </r>
  </si>
  <si>
    <r>
      <t>Second Stage Chiller Duty       Q</t>
    </r>
    <r>
      <rPr>
        <vertAlign val="subscript"/>
        <sz val="11"/>
        <rFont val="Times New Roman"/>
        <family val="1"/>
      </rPr>
      <t>2</t>
    </r>
  </si>
  <si>
    <r>
      <t>Condenser Temperature (assume)    T</t>
    </r>
    <r>
      <rPr>
        <vertAlign val="subscript"/>
        <sz val="11"/>
        <rFont val="Times New Roman"/>
        <family val="1"/>
      </rPr>
      <t>cd</t>
    </r>
  </si>
  <si>
    <r>
      <t>Example 14-1</t>
    </r>
    <r>
      <rPr>
        <sz val="11"/>
        <rFont val="Times New Roman"/>
        <family val="1"/>
      </rPr>
      <t xml:space="preserve"> -- Calculate the horsepower and condenser duty required for the process shown in Fig 14-8 using propane refrigeration.  Design condensing temperature is 120 </t>
    </r>
    <r>
      <rPr>
        <sz val="11"/>
        <rFont val="Arial"/>
        <family val="2"/>
      </rPr>
      <t>°</t>
    </r>
    <r>
      <rPr>
        <sz val="11"/>
        <rFont val="Times New Roman"/>
        <family val="1"/>
      </rPr>
      <t>F.  The pressure drop from the chillers to the compressor suction is 1.5 psi.  The pressure drop from compressor discharge to the receiver is 10 psi.</t>
    </r>
  </si>
  <si>
    <t>To determine 2nd stage discharge enthalpy</t>
  </si>
  <si>
    <r>
      <t>h</t>
    </r>
    <r>
      <rPr>
        <vertAlign val="subscript"/>
        <sz val="11"/>
        <color indexed="16"/>
        <rFont val="Times New Roman"/>
        <family val="1"/>
      </rPr>
      <t>v2d</t>
    </r>
  </si>
  <si>
    <r>
      <t>D</t>
    </r>
    <r>
      <rPr>
        <sz val="11"/>
        <color indexed="16"/>
        <rFont val="Times New Roman"/>
        <family val="1"/>
      </rPr>
      <t>H</t>
    </r>
    <r>
      <rPr>
        <vertAlign val="subscript"/>
        <sz val="11"/>
        <color indexed="16"/>
        <rFont val="Times New Roman"/>
        <family val="1"/>
      </rPr>
      <t>ideal2</t>
    </r>
    <r>
      <rPr>
        <sz val="11"/>
        <color indexed="16"/>
        <rFont val="Times New Roman"/>
        <family val="1"/>
      </rPr>
      <t>/</t>
    </r>
    <r>
      <rPr>
        <sz val="11"/>
        <color indexed="16"/>
        <rFont val="Symbol"/>
        <family val="1"/>
        <charset val="2"/>
      </rPr>
      <t>h</t>
    </r>
    <r>
      <rPr>
        <sz val="11"/>
        <color indexed="16"/>
        <rFont val="Times New Roman"/>
        <family val="1"/>
      </rPr>
      <t xml:space="preserve"> + 437</t>
    </r>
  </si>
  <si>
    <r>
      <t>P</t>
    </r>
    <r>
      <rPr>
        <vertAlign val="subscript"/>
        <sz val="11"/>
        <color indexed="16"/>
        <rFont val="Times New Roman"/>
        <family val="1"/>
      </rPr>
      <t>s</t>
    </r>
  </si>
  <si>
    <r>
      <t>P</t>
    </r>
    <r>
      <rPr>
        <vertAlign val="superscript"/>
        <sz val="11"/>
        <color indexed="16"/>
        <rFont val="Times New Roman"/>
        <family val="1"/>
      </rPr>
      <t>*</t>
    </r>
    <r>
      <rPr>
        <sz val="11"/>
        <color indexed="16"/>
        <rFont val="Times New Roman"/>
        <family val="1"/>
      </rPr>
      <t>-40 - 1.5 psi</t>
    </r>
  </si>
  <si>
    <r>
      <t>(P</t>
    </r>
    <r>
      <rPr>
        <vertAlign val="subscript"/>
        <sz val="11"/>
        <color indexed="16"/>
        <rFont val="Times New Roman"/>
        <family val="1"/>
      </rPr>
      <t>d</t>
    </r>
    <r>
      <rPr>
        <sz val="11"/>
        <color indexed="16"/>
        <rFont val="Times New Roman"/>
        <family val="1"/>
      </rPr>
      <t>/P</t>
    </r>
    <r>
      <rPr>
        <vertAlign val="subscript"/>
        <sz val="11"/>
        <color indexed="16"/>
        <rFont val="Times New Roman"/>
        <family val="1"/>
      </rPr>
      <t>s</t>
    </r>
    <r>
      <rPr>
        <sz val="11"/>
        <color indexed="16"/>
        <rFont val="Times New Roman"/>
        <family val="1"/>
      </rPr>
      <t>)</t>
    </r>
    <r>
      <rPr>
        <vertAlign val="superscript"/>
        <sz val="11"/>
        <color indexed="16"/>
        <rFont val="Times New Roman"/>
        <family val="1"/>
      </rPr>
      <t>1/n</t>
    </r>
  </si>
  <si>
    <r>
      <t>P</t>
    </r>
    <r>
      <rPr>
        <vertAlign val="subscript"/>
        <sz val="11"/>
        <color indexed="16"/>
        <rFont val="Times New Roman"/>
        <family val="1"/>
      </rPr>
      <t>s2</t>
    </r>
  </si>
  <si>
    <r>
      <t>P</t>
    </r>
    <r>
      <rPr>
        <vertAlign val="subscript"/>
        <sz val="11"/>
        <color indexed="16"/>
        <rFont val="Times New Roman"/>
        <family val="1"/>
      </rPr>
      <t>s</t>
    </r>
    <r>
      <rPr>
        <sz val="11"/>
        <color indexed="16"/>
        <rFont val="Times New Roman"/>
        <family val="1"/>
      </rPr>
      <t>r</t>
    </r>
  </si>
  <si>
    <r>
      <t>P</t>
    </r>
    <r>
      <rPr>
        <vertAlign val="subscript"/>
        <sz val="11"/>
        <color indexed="16"/>
        <rFont val="Times New Roman"/>
        <family val="1"/>
      </rPr>
      <t>d1</t>
    </r>
  </si>
  <si>
    <r>
      <t>P</t>
    </r>
    <r>
      <rPr>
        <vertAlign val="subscript"/>
        <sz val="11"/>
        <color indexed="16"/>
        <rFont val="Times New Roman"/>
        <family val="1"/>
      </rPr>
      <t>s2</t>
    </r>
    <r>
      <rPr>
        <sz val="11"/>
        <color indexed="16"/>
        <rFont val="Times New Roman"/>
        <family val="1"/>
      </rPr>
      <t xml:space="preserve"> + 2.0 psi</t>
    </r>
  </si>
  <si>
    <r>
      <t>m</t>
    </r>
    <r>
      <rPr>
        <vertAlign val="subscript"/>
        <sz val="11"/>
        <color indexed="16"/>
        <rFont val="Times New Roman"/>
        <family val="1"/>
      </rPr>
      <t>1</t>
    </r>
  </si>
  <si>
    <r>
      <t>Q</t>
    </r>
    <r>
      <rPr>
        <vertAlign val="subscript"/>
        <sz val="11"/>
        <color indexed="16"/>
        <rFont val="Times New Roman"/>
        <family val="1"/>
      </rPr>
      <t>1</t>
    </r>
    <r>
      <rPr>
        <sz val="11"/>
        <color indexed="16"/>
        <rFont val="Times New Roman"/>
        <family val="1"/>
      </rPr>
      <t>/(h</t>
    </r>
    <r>
      <rPr>
        <vertAlign val="subscript"/>
        <sz val="11"/>
        <color indexed="16"/>
        <rFont val="Times New Roman"/>
        <family val="1"/>
      </rPr>
      <t>v1</t>
    </r>
    <r>
      <rPr>
        <sz val="11"/>
        <color indexed="16"/>
        <rFont val="Times New Roman"/>
        <family val="1"/>
      </rPr>
      <t>-h</t>
    </r>
    <r>
      <rPr>
        <vertAlign val="subscript"/>
        <sz val="11"/>
        <color indexed="16"/>
        <rFont val="Times New Roman"/>
        <family val="1"/>
      </rPr>
      <t>L1</t>
    </r>
    <r>
      <rPr>
        <sz val="11"/>
        <color indexed="16"/>
        <rFont val="Times New Roman"/>
        <family val="1"/>
      </rPr>
      <t>)</t>
    </r>
  </si>
  <si>
    <r>
      <t>m</t>
    </r>
    <r>
      <rPr>
        <vertAlign val="subscript"/>
        <sz val="11"/>
        <color indexed="16"/>
        <rFont val="Times New Roman"/>
        <family val="1"/>
      </rPr>
      <t>2</t>
    </r>
  </si>
  <si>
    <r>
      <t>Q</t>
    </r>
    <r>
      <rPr>
        <vertAlign val="subscript"/>
        <sz val="11"/>
        <color indexed="16"/>
        <rFont val="Times New Roman"/>
        <family val="1"/>
      </rPr>
      <t>2</t>
    </r>
    <r>
      <rPr>
        <sz val="11"/>
        <color indexed="16"/>
        <rFont val="Times New Roman"/>
        <family val="1"/>
      </rPr>
      <t>/(h</t>
    </r>
    <r>
      <rPr>
        <vertAlign val="subscript"/>
        <sz val="11"/>
        <color indexed="16"/>
        <rFont val="Times New Roman"/>
        <family val="1"/>
      </rPr>
      <t>v2</t>
    </r>
    <r>
      <rPr>
        <sz val="11"/>
        <color indexed="16"/>
        <rFont val="Times New Roman"/>
        <family val="1"/>
      </rPr>
      <t>-h</t>
    </r>
    <r>
      <rPr>
        <vertAlign val="subscript"/>
        <sz val="11"/>
        <color indexed="16"/>
        <rFont val="Times New Roman"/>
        <family val="1"/>
      </rPr>
      <t>L2</t>
    </r>
    <r>
      <rPr>
        <sz val="11"/>
        <color indexed="16"/>
        <rFont val="Times New Roman"/>
        <family val="1"/>
      </rPr>
      <t>)</t>
    </r>
  </si>
  <si>
    <r>
      <t>D</t>
    </r>
    <r>
      <rPr>
        <sz val="11"/>
        <color indexed="16"/>
        <rFont val="Times New Roman"/>
        <family val="1"/>
      </rPr>
      <t>H</t>
    </r>
    <r>
      <rPr>
        <vertAlign val="subscript"/>
        <sz val="11"/>
        <color indexed="16"/>
        <rFont val="Times New Roman"/>
        <family val="1"/>
      </rPr>
      <t>ideal1</t>
    </r>
  </si>
  <si>
    <r>
      <t>h'</t>
    </r>
    <r>
      <rPr>
        <vertAlign val="subscript"/>
        <sz val="11"/>
        <color indexed="16"/>
        <rFont val="Times New Roman"/>
        <family val="1"/>
      </rPr>
      <t>vd-60</t>
    </r>
    <r>
      <rPr>
        <sz val="11"/>
        <color indexed="16"/>
        <rFont val="Times New Roman"/>
        <family val="1"/>
      </rPr>
      <t xml:space="preserve"> - 410</t>
    </r>
  </si>
  <si>
    <r>
      <t>GHP</t>
    </r>
    <r>
      <rPr>
        <vertAlign val="subscript"/>
        <sz val="11"/>
        <color indexed="16"/>
        <rFont val="Times New Roman"/>
        <family val="1"/>
      </rPr>
      <t>1</t>
    </r>
  </si>
  <si>
    <r>
      <t>D</t>
    </r>
    <r>
      <rPr>
        <sz val="11"/>
        <color indexed="16"/>
        <rFont val="Times New Roman"/>
        <family val="1"/>
      </rPr>
      <t>H</t>
    </r>
    <r>
      <rPr>
        <vertAlign val="subscript"/>
        <sz val="11"/>
        <color indexed="16"/>
        <rFont val="Times New Roman"/>
        <family val="1"/>
      </rPr>
      <t>ideal1</t>
    </r>
    <r>
      <rPr>
        <sz val="11"/>
        <color indexed="16"/>
        <rFont val="Times New Roman"/>
        <family val="1"/>
      </rPr>
      <t>(m</t>
    </r>
    <r>
      <rPr>
        <vertAlign val="subscript"/>
        <sz val="11"/>
        <color indexed="16"/>
        <rFont val="Times New Roman"/>
        <family val="1"/>
      </rPr>
      <t>1</t>
    </r>
    <r>
      <rPr>
        <sz val="11"/>
        <color indexed="16"/>
        <rFont val="Times New Roman"/>
        <family val="1"/>
      </rPr>
      <t xml:space="preserve">)/(2544.4 * </t>
    </r>
    <r>
      <rPr>
        <sz val="11"/>
        <color indexed="16"/>
        <rFont val="Symbol"/>
        <family val="1"/>
        <charset val="2"/>
      </rPr>
      <t>h</t>
    </r>
    <r>
      <rPr>
        <sz val="11"/>
        <color indexed="16"/>
        <rFont val="Times New Roman"/>
        <family val="1"/>
      </rPr>
      <t>)</t>
    </r>
  </si>
  <si>
    <r>
      <t>[m</t>
    </r>
    <r>
      <rPr>
        <vertAlign val="subscript"/>
        <sz val="11"/>
        <color indexed="16"/>
        <rFont val="Times New Roman"/>
        <family val="1"/>
      </rPr>
      <t>b</t>
    </r>
    <r>
      <rPr>
        <sz val="11"/>
        <color indexed="16"/>
        <rFont val="Times New Roman"/>
        <family val="1"/>
      </rPr>
      <t xml:space="preserve"> - (m</t>
    </r>
    <r>
      <rPr>
        <vertAlign val="subscript"/>
        <sz val="11"/>
        <color indexed="16"/>
        <rFont val="Times New Roman"/>
        <family val="1"/>
      </rPr>
      <t>1</t>
    </r>
    <r>
      <rPr>
        <sz val="11"/>
        <color indexed="16"/>
        <rFont val="Times New Roman"/>
        <family val="1"/>
      </rPr>
      <t>-m</t>
    </r>
    <r>
      <rPr>
        <vertAlign val="subscript"/>
        <sz val="11"/>
        <color indexed="16"/>
        <rFont val="Times New Roman"/>
        <family val="1"/>
      </rPr>
      <t>2</t>
    </r>
    <r>
      <rPr>
        <sz val="11"/>
        <color indexed="16"/>
        <rFont val="Times New Roman"/>
        <family val="1"/>
      </rPr>
      <t>)] (h</t>
    </r>
    <r>
      <rPr>
        <vertAlign val="subscript"/>
        <sz val="11"/>
        <color indexed="16"/>
        <rFont val="Times New Roman"/>
        <family val="1"/>
      </rPr>
      <t>V2</t>
    </r>
    <r>
      <rPr>
        <sz val="11"/>
        <color indexed="16"/>
        <rFont val="Times New Roman"/>
        <family val="1"/>
      </rPr>
      <t>) + m</t>
    </r>
    <r>
      <rPr>
        <vertAlign val="subscript"/>
        <sz val="11"/>
        <color indexed="16"/>
        <rFont val="Times New Roman"/>
        <family val="1"/>
      </rPr>
      <t>1</t>
    </r>
    <r>
      <rPr>
        <sz val="11"/>
        <color indexed="16"/>
        <rFont val="Times New Roman"/>
        <family val="1"/>
      </rPr>
      <t xml:space="preserve"> (h</t>
    </r>
    <r>
      <rPr>
        <vertAlign val="subscript"/>
        <sz val="11"/>
        <color indexed="16"/>
        <rFont val="Times New Roman"/>
        <family val="1"/>
      </rPr>
      <t>L1</t>
    </r>
    <r>
      <rPr>
        <sz val="11"/>
        <color indexed="16"/>
        <rFont val="Times New Roman"/>
        <family val="1"/>
      </rPr>
      <t xml:space="preserve">) </t>
    </r>
  </si>
  <si>
    <r>
      <t>m</t>
    </r>
    <r>
      <rPr>
        <vertAlign val="subscript"/>
        <sz val="11"/>
        <color indexed="16"/>
        <rFont val="Times New Roman"/>
        <family val="1"/>
      </rPr>
      <t>b</t>
    </r>
    <r>
      <rPr>
        <sz val="11"/>
        <color indexed="16"/>
        <rFont val="Times New Roman"/>
        <family val="1"/>
      </rPr>
      <t xml:space="preserve"> (h</t>
    </r>
    <r>
      <rPr>
        <vertAlign val="subscript"/>
        <sz val="11"/>
        <color indexed="16"/>
        <rFont val="Times New Roman"/>
        <family val="1"/>
      </rPr>
      <t>L2</t>
    </r>
    <r>
      <rPr>
        <sz val="11"/>
        <color indexed="16"/>
        <rFont val="Times New Roman"/>
        <family val="1"/>
      </rPr>
      <t>) + m</t>
    </r>
    <r>
      <rPr>
        <vertAlign val="subscript"/>
        <sz val="11"/>
        <color indexed="16"/>
        <rFont val="Times New Roman"/>
        <family val="1"/>
      </rPr>
      <t>2</t>
    </r>
    <r>
      <rPr>
        <sz val="11"/>
        <color indexed="16"/>
        <rFont val="Times New Roman"/>
        <family val="1"/>
      </rPr>
      <t xml:space="preserve"> (h</t>
    </r>
    <r>
      <rPr>
        <vertAlign val="subscript"/>
        <sz val="11"/>
        <color indexed="16"/>
        <rFont val="Times New Roman"/>
        <family val="1"/>
      </rPr>
      <t>V2</t>
    </r>
    <r>
      <rPr>
        <sz val="11"/>
        <color indexed="16"/>
        <rFont val="Times New Roman"/>
        <family val="1"/>
      </rPr>
      <t>)</t>
    </r>
  </si>
  <si>
    <r>
      <t>m</t>
    </r>
    <r>
      <rPr>
        <vertAlign val="subscript"/>
        <sz val="11"/>
        <color indexed="16"/>
        <rFont val="Times New Roman"/>
        <family val="1"/>
      </rPr>
      <t>b</t>
    </r>
  </si>
  <si>
    <r>
      <t>h</t>
    </r>
    <r>
      <rPr>
        <vertAlign val="subscript"/>
        <sz val="11"/>
        <color indexed="16"/>
        <rFont val="Times New Roman"/>
        <family val="1"/>
      </rPr>
      <t>v1d</t>
    </r>
  </si>
  <si>
    <r>
      <t>D</t>
    </r>
    <r>
      <rPr>
        <sz val="11"/>
        <color indexed="16"/>
        <rFont val="Times New Roman"/>
        <family val="1"/>
      </rPr>
      <t>H</t>
    </r>
    <r>
      <rPr>
        <vertAlign val="subscript"/>
        <sz val="11"/>
        <color indexed="16"/>
        <rFont val="Times New Roman"/>
        <family val="1"/>
      </rPr>
      <t>ideal1</t>
    </r>
    <r>
      <rPr>
        <sz val="11"/>
        <color indexed="16"/>
        <rFont val="Times New Roman"/>
        <family val="1"/>
      </rPr>
      <t>/</t>
    </r>
    <r>
      <rPr>
        <sz val="11"/>
        <color indexed="16"/>
        <rFont val="Symbol"/>
        <family val="1"/>
        <charset val="2"/>
      </rPr>
      <t>h</t>
    </r>
    <r>
      <rPr>
        <sz val="11"/>
        <color indexed="16"/>
        <rFont val="Times New Roman"/>
        <family val="1"/>
      </rPr>
      <t xml:space="preserve"> + 410</t>
    </r>
  </si>
  <si>
    <r>
      <t>m</t>
    </r>
    <r>
      <rPr>
        <vertAlign val="subscript"/>
        <sz val="11"/>
        <color indexed="16"/>
        <rFont val="Times New Roman"/>
        <family val="1"/>
      </rPr>
      <t>T</t>
    </r>
  </si>
  <si>
    <r>
      <t>m</t>
    </r>
    <r>
      <rPr>
        <vertAlign val="subscript"/>
        <sz val="11"/>
        <color indexed="16"/>
        <rFont val="Times New Roman"/>
        <family val="1"/>
      </rPr>
      <t>1</t>
    </r>
    <r>
      <rPr>
        <sz val="11"/>
        <color indexed="16"/>
        <rFont val="Times New Roman"/>
        <family val="1"/>
      </rPr>
      <t xml:space="preserve"> + (m</t>
    </r>
    <r>
      <rPr>
        <vertAlign val="subscript"/>
        <sz val="11"/>
        <color indexed="16"/>
        <rFont val="Times New Roman"/>
        <family val="1"/>
      </rPr>
      <t>b</t>
    </r>
    <r>
      <rPr>
        <sz val="11"/>
        <color indexed="16"/>
        <rFont val="Times New Roman"/>
        <family val="1"/>
      </rPr>
      <t xml:space="preserve"> - 78,570)</t>
    </r>
  </si>
  <si>
    <r>
      <t>h</t>
    </r>
    <r>
      <rPr>
        <vertAlign val="subscript"/>
        <sz val="11"/>
        <color indexed="16"/>
        <rFont val="Times New Roman"/>
        <family val="1"/>
      </rPr>
      <t>v2s</t>
    </r>
  </si>
  <si>
    <r>
      <t>[(h</t>
    </r>
    <r>
      <rPr>
        <vertAlign val="subscript"/>
        <sz val="11"/>
        <color indexed="16"/>
        <rFont val="Times New Roman"/>
        <family val="1"/>
      </rPr>
      <t>v1d</t>
    </r>
    <r>
      <rPr>
        <sz val="11"/>
        <color indexed="16"/>
        <rFont val="Times New Roman"/>
        <family val="1"/>
      </rPr>
      <t>) (m</t>
    </r>
    <r>
      <rPr>
        <vertAlign val="subscript"/>
        <sz val="11"/>
        <color indexed="16"/>
        <rFont val="Times New Roman"/>
        <family val="1"/>
      </rPr>
      <t>1</t>
    </r>
    <r>
      <rPr>
        <sz val="11"/>
        <color indexed="16"/>
        <rFont val="Times New Roman"/>
        <family val="1"/>
      </rPr>
      <t>) + (h</t>
    </r>
    <r>
      <rPr>
        <vertAlign val="subscript"/>
        <sz val="11"/>
        <color indexed="16"/>
        <rFont val="Times New Roman"/>
        <family val="1"/>
      </rPr>
      <t>V2</t>
    </r>
    <r>
      <rPr>
        <sz val="11"/>
        <color indexed="16"/>
        <rFont val="Times New Roman"/>
        <family val="1"/>
      </rPr>
      <t>) (m</t>
    </r>
    <r>
      <rPr>
        <vertAlign val="subscript"/>
        <sz val="11"/>
        <color indexed="16"/>
        <rFont val="Times New Roman"/>
        <family val="1"/>
      </rPr>
      <t>b</t>
    </r>
    <r>
      <rPr>
        <sz val="11"/>
        <color indexed="16"/>
        <rFont val="Times New Roman"/>
        <family val="1"/>
      </rPr>
      <t xml:space="preserve"> - 78570)] / m</t>
    </r>
    <r>
      <rPr>
        <vertAlign val="subscript"/>
        <sz val="11"/>
        <color indexed="16"/>
        <rFont val="Times New Roman"/>
        <family val="1"/>
      </rPr>
      <t>T</t>
    </r>
  </si>
  <si>
    <r>
      <t>D</t>
    </r>
    <r>
      <rPr>
        <sz val="11"/>
        <color indexed="16"/>
        <rFont val="Times New Roman"/>
        <family val="1"/>
      </rPr>
      <t>H</t>
    </r>
    <r>
      <rPr>
        <vertAlign val="subscript"/>
        <sz val="11"/>
        <color indexed="16"/>
        <rFont val="Times New Roman"/>
        <family val="1"/>
      </rPr>
      <t>ideal2</t>
    </r>
  </si>
  <si>
    <r>
      <t>h'</t>
    </r>
    <r>
      <rPr>
        <vertAlign val="subscript"/>
        <sz val="11"/>
        <color indexed="16"/>
        <rFont val="Times New Roman"/>
        <family val="1"/>
      </rPr>
      <t>vd-250</t>
    </r>
    <r>
      <rPr>
        <sz val="11"/>
        <color indexed="16"/>
        <rFont val="Times New Roman"/>
        <family val="1"/>
      </rPr>
      <t xml:space="preserve"> - h</t>
    </r>
    <r>
      <rPr>
        <vertAlign val="subscript"/>
        <sz val="11"/>
        <color indexed="16"/>
        <rFont val="Times New Roman"/>
        <family val="1"/>
      </rPr>
      <t>v2s</t>
    </r>
  </si>
  <si>
    <r>
      <t>GHP</t>
    </r>
    <r>
      <rPr>
        <vertAlign val="subscript"/>
        <sz val="11"/>
        <color indexed="16"/>
        <rFont val="Times New Roman"/>
        <family val="1"/>
      </rPr>
      <t>2</t>
    </r>
  </si>
  <si>
    <r>
      <t>D</t>
    </r>
    <r>
      <rPr>
        <sz val="11"/>
        <color indexed="16"/>
        <rFont val="Times New Roman"/>
        <family val="1"/>
      </rPr>
      <t>H</t>
    </r>
    <r>
      <rPr>
        <vertAlign val="subscript"/>
        <sz val="11"/>
        <color indexed="16"/>
        <rFont val="Times New Roman"/>
        <family val="1"/>
      </rPr>
      <t>ideal2</t>
    </r>
    <r>
      <rPr>
        <sz val="11"/>
        <color indexed="16"/>
        <rFont val="Times New Roman"/>
        <family val="1"/>
      </rPr>
      <t xml:space="preserve"> (m</t>
    </r>
    <r>
      <rPr>
        <vertAlign val="subscript"/>
        <sz val="11"/>
        <color indexed="16"/>
        <rFont val="Times New Roman"/>
        <family val="1"/>
      </rPr>
      <t>T</t>
    </r>
    <r>
      <rPr>
        <sz val="11"/>
        <color indexed="16"/>
        <rFont val="Times New Roman"/>
        <family val="1"/>
      </rPr>
      <t>)</t>
    </r>
    <r>
      <rPr>
        <vertAlign val="subscript"/>
        <sz val="11"/>
        <color indexed="16"/>
        <rFont val="Times New Roman"/>
        <family val="1"/>
      </rPr>
      <t xml:space="preserve"> </t>
    </r>
    <r>
      <rPr>
        <sz val="11"/>
        <color indexed="16"/>
        <rFont val="Times New Roman"/>
        <family val="1"/>
      </rPr>
      <t>/ (2544.4 *</t>
    </r>
    <r>
      <rPr>
        <sz val="11"/>
        <color indexed="16"/>
        <rFont val="Symbol"/>
        <family val="1"/>
        <charset val="2"/>
      </rPr>
      <t xml:space="preserve"> h</t>
    </r>
    <r>
      <rPr>
        <sz val="11"/>
        <color indexed="16"/>
        <rFont val="Times New Roman"/>
        <family val="1"/>
      </rPr>
      <t>)</t>
    </r>
  </si>
  <si>
    <t>To determine the total HP, add the HP of each stage,</t>
  </si>
  <si>
    <r>
      <t>GHP</t>
    </r>
    <r>
      <rPr>
        <vertAlign val="subscript"/>
        <sz val="11"/>
        <rFont val="Times New Roman"/>
        <family val="1"/>
      </rPr>
      <t>1</t>
    </r>
    <r>
      <rPr>
        <sz val="11"/>
        <rFont val="Times New Roman"/>
        <family val="1"/>
      </rPr>
      <t xml:space="preserve"> + GHP</t>
    </r>
    <r>
      <rPr>
        <vertAlign val="subscript"/>
        <sz val="11"/>
        <rFont val="Times New Roman"/>
        <family val="1"/>
      </rPr>
      <t>2</t>
    </r>
  </si>
  <si>
    <t>Eq. 14-8</t>
  </si>
  <si>
    <t>To determine the HP of each stage, the work for each stage must be calculated</t>
  </si>
  <si>
    <t>Eq. 14-7</t>
  </si>
  <si>
    <t xml:space="preserve">W  </t>
  </si>
  <si>
    <t>W / 2544.4</t>
  </si>
  <si>
    <t>Eq. 14-7b</t>
  </si>
  <si>
    <t>Intermediate Calculations</t>
  </si>
  <si>
    <t xml:space="preserve">Intermediate Calculations </t>
  </si>
  <si>
    <r>
      <t>D</t>
    </r>
    <r>
      <rPr>
        <sz val="11"/>
        <rFont val="Times New Roman"/>
        <family val="1"/>
      </rPr>
      <t>H</t>
    </r>
    <r>
      <rPr>
        <vertAlign val="subscript"/>
        <sz val="11"/>
        <rFont val="Times New Roman"/>
        <family val="1"/>
      </rPr>
      <t>ideal</t>
    </r>
    <r>
      <rPr>
        <sz val="11"/>
        <rFont val="Times New Roman"/>
        <family val="1"/>
      </rPr>
      <t xml:space="preserve"> (m) / </t>
    </r>
    <r>
      <rPr>
        <sz val="11"/>
        <rFont val="Symbol"/>
        <family val="1"/>
        <charset val="2"/>
      </rPr>
      <t>h</t>
    </r>
  </si>
  <si>
    <t>Determine the new total refrigerant mass flow rate, and flow rate to the second stage chiller flow rate</t>
  </si>
  <si>
    <r>
      <t>h</t>
    </r>
    <r>
      <rPr>
        <vertAlign val="subscript"/>
        <sz val="11"/>
        <color indexed="16"/>
        <rFont val="Times New Roman"/>
        <family val="1"/>
      </rPr>
      <t>L2</t>
    </r>
  </si>
  <si>
    <r>
      <t>(m</t>
    </r>
    <r>
      <rPr>
        <vertAlign val="subscript"/>
        <sz val="11"/>
        <color indexed="16"/>
        <rFont val="Times New Roman"/>
        <family val="1"/>
      </rPr>
      <t>T</t>
    </r>
    <r>
      <rPr>
        <sz val="11"/>
        <color indexed="16"/>
        <rFont val="Times New Roman"/>
        <family val="1"/>
      </rPr>
      <t xml:space="preserve"> (h</t>
    </r>
    <r>
      <rPr>
        <vertAlign val="subscript"/>
        <sz val="11"/>
        <color indexed="16"/>
        <rFont val="Times New Roman"/>
        <family val="1"/>
      </rPr>
      <t>L</t>
    </r>
    <r>
      <rPr>
        <sz val="11"/>
        <color indexed="16"/>
        <rFont val="Times New Roman"/>
        <family val="1"/>
      </rPr>
      <t>)  - 3(10^6))/m</t>
    </r>
    <r>
      <rPr>
        <vertAlign val="subscript"/>
        <sz val="11"/>
        <color indexed="16"/>
        <rFont val="Times New Roman"/>
        <family val="1"/>
      </rPr>
      <t>T</t>
    </r>
  </si>
  <si>
    <r>
      <t>GPH</t>
    </r>
    <r>
      <rPr>
        <b/>
        <vertAlign val="subscript"/>
        <sz val="11"/>
        <color indexed="62"/>
        <rFont val="Times New Roman"/>
        <family val="1"/>
      </rPr>
      <t>1</t>
    </r>
    <r>
      <rPr>
        <b/>
        <sz val="11"/>
        <color indexed="62"/>
        <rFont val="Times New Roman"/>
        <family val="1"/>
      </rPr>
      <t xml:space="preserve"> + GPH</t>
    </r>
    <r>
      <rPr>
        <b/>
        <vertAlign val="subscript"/>
        <sz val="11"/>
        <color indexed="62"/>
        <rFont val="Times New Roman"/>
        <family val="1"/>
      </rPr>
      <t>2</t>
    </r>
  </si>
  <si>
    <r>
      <t>Q</t>
    </r>
    <r>
      <rPr>
        <b/>
        <vertAlign val="subscript"/>
        <sz val="11"/>
        <color indexed="62"/>
        <rFont val="Times New Roman"/>
        <family val="1"/>
      </rPr>
      <t>cd</t>
    </r>
  </si>
  <si>
    <r>
      <t>(h</t>
    </r>
    <r>
      <rPr>
        <b/>
        <vertAlign val="subscript"/>
        <sz val="11"/>
        <color indexed="62"/>
        <rFont val="Times New Roman"/>
        <family val="1"/>
      </rPr>
      <t>v2d</t>
    </r>
    <r>
      <rPr>
        <b/>
        <sz val="11"/>
        <color indexed="62"/>
        <rFont val="Times New Roman"/>
        <family val="1"/>
      </rPr>
      <t xml:space="preserve"> - h</t>
    </r>
    <r>
      <rPr>
        <b/>
        <vertAlign val="subscript"/>
        <sz val="11"/>
        <color indexed="62"/>
        <rFont val="Times New Roman"/>
        <family val="1"/>
      </rPr>
      <t>L2</t>
    </r>
    <r>
      <rPr>
        <b/>
        <sz val="11"/>
        <color indexed="62"/>
        <rFont val="Times New Roman"/>
        <family val="1"/>
      </rPr>
      <t>)*m</t>
    </r>
    <r>
      <rPr>
        <b/>
        <vertAlign val="subscript"/>
        <sz val="11"/>
        <color indexed="62"/>
        <rFont val="Times New Roman"/>
        <family val="1"/>
      </rPr>
      <t>T</t>
    </r>
  </si>
  <si>
    <r>
      <t>m</t>
    </r>
    <r>
      <rPr>
        <b/>
        <vertAlign val="subscript"/>
        <sz val="11"/>
        <color indexed="18"/>
        <rFont val="Times New Roman"/>
        <family val="1"/>
      </rPr>
      <t>T</t>
    </r>
  </si>
  <si>
    <r>
      <t>m</t>
    </r>
    <r>
      <rPr>
        <b/>
        <vertAlign val="subscript"/>
        <sz val="11"/>
        <color indexed="18"/>
        <rFont val="Times New Roman"/>
        <family val="1"/>
      </rPr>
      <t>2</t>
    </r>
  </si>
  <si>
    <r>
      <t>Q</t>
    </r>
    <r>
      <rPr>
        <b/>
        <vertAlign val="subscript"/>
        <sz val="11"/>
        <color indexed="18"/>
        <rFont val="Times New Roman"/>
        <family val="1"/>
      </rPr>
      <t>2</t>
    </r>
    <r>
      <rPr>
        <b/>
        <sz val="11"/>
        <color indexed="18"/>
        <rFont val="Times New Roman"/>
        <family val="1"/>
      </rPr>
      <t xml:space="preserve"> (10^6) / (h</t>
    </r>
    <r>
      <rPr>
        <b/>
        <vertAlign val="subscript"/>
        <sz val="11"/>
        <color indexed="18"/>
        <rFont val="Times New Roman"/>
        <family val="1"/>
      </rPr>
      <t>v</t>
    </r>
    <r>
      <rPr>
        <b/>
        <sz val="11"/>
        <color indexed="18"/>
        <rFont val="Times New Roman"/>
        <family val="1"/>
      </rPr>
      <t>-h</t>
    </r>
    <r>
      <rPr>
        <b/>
        <vertAlign val="subscript"/>
        <sz val="11"/>
        <color indexed="18"/>
        <rFont val="Times New Roman"/>
        <family val="1"/>
      </rPr>
      <t>L2</t>
    </r>
    <r>
      <rPr>
        <b/>
        <sz val="11"/>
        <color indexed="18"/>
        <rFont val="Times New Roman"/>
        <family val="1"/>
      </rPr>
      <t>)</t>
    </r>
  </si>
  <si>
    <t xml:space="preserve">Calculations </t>
  </si>
  <si>
    <t>To determine the condesner duty, multiply the mass flow through the condenser by the enthalpy change in the condenser</t>
  </si>
  <si>
    <r>
      <t>(m</t>
    </r>
    <r>
      <rPr>
        <b/>
        <vertAlign val="subscript"/>
        <sz val="11"/>
        <color indexed="18"/>
        <rFont val="Times New Roman"/>
        <family val="1"/>
      </rPr>
      <t>T</t>
    </r>
    <r>
      <rPr>
        <b/>
        <sz val="11"/>
        <color indexed="18"/>
        <rFont val="Times New Roman"/>
        <family val="1"/>
      </rPr>
      <t>) (h</t>
    </r>
    <r>
      <rPr>
        <b/>
        <vertAlign val="subscript"/>
        <sz val="11"/>
        <color indexed="18"/>
        <rFont val="Times New Roman"/>
        <family val="1"/>
      </rPr>
      <t>L</t>
    </r>
    <r>
      <rPr>
        <b/>
        <sz val="11"/>
        <color indexed="18"/>
        <rFont val="Times New Roman"/>
        <family val="1"/>
      </rPr>
      <t>) + Q</t>
    </r>
    <r>
      <rPr>
        <b/>
        <vertAlign val="subscript"/>
        <sz val="11"/>
        <color indexed="18"/>
        <rFont val="Times New Roman"/>
        <family val="1"/>
      </rPr>
      <t xml:space="preserve">2 </t>
    </r>
  </si>
  <si>
    <r>
      <t>(m</t>
    </r>
    <r>
      <rPr>
        <b/>
        <vertAlign val="subscript"/>
        <sz val="11"/>
        <color indexed="18"/>
        <rFont val="Times New Roman"/>
        <family val="1"/>
      </rPr>
      <t>T</t>
    </r>
    <r>
      <rPr>
        <b/>
        <sz val="11"/>
        <color indexed="18"/>
        <rFont val="Times New Roman"/>
        <family val="1"/>
      </rPr>
      <t>-m</t>
    </r>
    <r>
      <rPr>
        <b/>
        <vertAlign val="subscript"/>
        <sz val="11"/>
        <color indexed="18"/>
        <rFont val="Times New Roman"/>
        <family val="1"/>
      </rPr>
      <t>1</t>
    </r>
    <r>
      <rPr>
        <b/>
        <sz val="11"/>
        <color indexed="18"/>
        <rFont val="Times New Roman"/>
        <family val="1"/>
      </rPr>
      <t>) (h</t>
    </r>
    <r>
      <rPr>
        <b/>
        <vertAlign val="subscript"/>
        <sz val="11"/>
        <color indexed="18"/>
        <rFont val="Times New Roman"/>
        <family val="1"/>
      </rPr>
      <t>V</t>
    </r>
    <r>
      <rPr>
        <b/>
        <sz val="11"/>
        <color indexed="18"/>
        <rFont val="Times New Roman"/>
        <family val="1"/>
      </rPr>
      <t>)  + m</t>
    </r>
    <r>
      <rPr>
        <b/>
        <vertAlign val="subscript"/>
        <sz val="11"/>
        <color indexed="18"/>
        <rFont val="Times New Roman"/>
        <family val="1"/>
      </rPr>
      <t>1</t>
    </r>
    <r>
      <rPr>
        <b/>
        <sz val="11"/>
        <color indexed="18"/>
        <rFont val="Times New Roman"/>
        <family val="1"/>
      </rPr>
      <t>(265) + Subcooler Duty</t>
    </r>
  </si>
  <si>
    <t>To determine 2nd stage discharge pressure</t>
  </si>
  <si>
    <r>
      <t>P</t>
    </r>
    <r>
      <rPr>
        <vertAlign val="subscript"/>
        <sz val="11"/>
        <color rgb="FFFF0000"/>
        <rFont val="Times New Roman"/>
        <family val="1"/>
      </rPr>
      <t>d</t>
    </r>
  </si>
  <si>
    <r>
      <t>P</t>
    </r>
    <r>
      <rPr>
        <vertAlign val="superscript"/>
        <sz val="11"/>
        <color rgb="FFFF0000"/>
        <rFont val="Times New Roman"/>
        <family val="1"/>
      </rPr>
      <t>*</t>
    </r>
    <r>
      <rPr>
        <sz val="11"/>
        <color rgb="FFFF0000"/>
        <rFont val="Times New Roman"/>
        <family val="1"/>
      </rPr>
      <t>120 + 10 psi</t>
    </r>
  </si>
  <si>
    <r>
      <t>[m</t>
    </r>
    <r>
      <rPr>
        <vertAlign val="subscript"/>
        <sz val="11"/>
        <color rgb="FFFF0000"/>
        <rFont val="Times New Roman"/>
        <family val="1"/>
      </rPr>
      <t>b</t>
    </r>
    <r>
      <rPr>
        <sz val="11"/>
        <color rgb="FFFF0000"/>
        <rFont val="Times New Roman"/>
        <family val="1"/>
      </rPr>
      <t xml:space="preserve"> - (m</t>
    </r>
    <r>
      <rPr>
        <vertAlign val="subscript"/>
        <sz val="11"/>
        <color rgb="FFFF0000"/>
        <rFont val="Times New Roman"/>
        <family val="1"/>
      </rPr>
      <t>1</t>
    </r>
    <r>
      <rPr>
        <sz val="11"/>
        <color rgb="FFFF0000"/>
        <rFont val="Times New Roman"/>
        <family val="1"/>
      </rPr>
      <t>-m</t>
    </r>
    <r>
      <rPr>
        <vertAlign val="subscript"/>
        <sz val="11"/>
        <color rgb="FFFF0000"/>
        <rFont val="Times New Roman"/>
        <family val="1"/>
      </rPr>
      <t>2</t>
    </r>
    <r>
      <rPr>
        <sz val="11"/>
        <color rgb="FFFF0000"/>
        <rFont val="Times New Roman"/>
        <family val="1"/>
      </rPr>
      <t>)] (h</t>
    </r>
    <r>
      <rPr>
        <vertAlign val="subscript"/>
        <sz val="11"/>
        <color rgb="FFFF0000"/>
        <rFont val="Times New Roman"/>
        <family val="1"/>
      </rPr>
      <t>V2</t>
    </r>
    <r>
      <rPr>
        <sz val="11"/>
        <color rgb="FFFF0000"/>
        <rFont val="Times New Roman"/>
        <family val="1"/>
      </rPr>
      <t>) + m</t>
    </r>
    <r>
      <rPr>
        <vertAlign val="subscript"/>
        <sz val="11"/>
        <color rgb="FFFF0000"/>
        <rFont val="Times New Roman"/>
        <family val="1"/>
      </rPr>
      <t>1</t>
    </r>
    <r>
      <rPr>
        <sz val="11"/>
        <color rgb="FFFF0000"/>
        <rFont val="Times New Roman"/>
        <family val="1"/>
      </rPr>
      <t xml:space="preserve"> (h</t>
    </r>
    <r>
      <rPr>
        <vertAlign val="subscript"/>
        <sz val="11"/>
        <color rgb="FFFF0000"/>
        <rFont val="Times New Roman"/>
        <family val="1"/>
      </rPr>
      <t>L1</t>
    </r>
    <r>
      <rPr>
        <sz val="11"/>
        <color rgb="FFFF0000"/>
        <rFont val="Times New Roman"/>
        <family val="1"/>
      </rPr>
      <t xml:space="preserve">) </t>
    </r>
  </si>
  <si>
    <r>
      <t>m</t>
    </r>
    <r>
      <rPr>
        <vertAlign val="subscript"/>
        <sz val="11"/>
        <color rgb="FFFF0000"/>
        <rFont val="Times New Roman"/>
        <family val="1"/>
      </rPr>
      <t>b</t>
    </r>
    <r>
      <rPr>
        <sz val="11"/>
        <color rgb="FFFF0000"/>
        <rFont val="Times New Roman"/>
        <family val="1"/>
      </rPr>
      <t xml:space="preserve"> (h</t>
    </r>
    <r>
      <rPr>
        <vertAlign val="subscript"/>
        <sz val="11"/>
        <color rgb="FFFF0000"/>
        <rFont val="Times New Roman"/>
        <family val="1"/>
      </rPr>
      <t>L2</t>
    </r>
    <r>
      <rPr>
        <sz val="11"/>
        <color rgb="FFFF0000"/>
        <rFont val="Times New Roman"/>
        <family val="1"/>
      </rPr>
      <t>) + m</t>
    </r>
    <r>
      <rPr>
        <vertAlign val="subscript"/>
        <sz val="11"/>
        <color rgb="FFFF0000"/>
        <rFont val="Times New Roman"/>
        <family val="1"/>
      </rPr>
      <t>2</t>
    </r>
    <r>
      <rPr>
        <sz val="11"/>
        <color rgb="FFFF0000"/>
        <rFont val="Times New Roman"/>
        <family val="1"/>
      </rPr>
      <t xml:space="preserve"> (h</t>
    </r>
    <r>
      <rPr>
        <vertAlign val="subscript"/>
        <sz val="11"/>
        <color rgb="FFFF0000"/>
        <rFont val="Times New Roman"/>
        <family val="1"/>
      </rPr>
      <t>V2</t>
    </r>
    <r>
      <rPr>
        <sz val="11"/>
        <color rgb="FFFF0000"/>
        <rFont val="Times New Roman"/>
        <family val="1"/>
      </rPr>
      <t>)</t>
    </r>
  </si>
  <si>
    <r>
      <t>m</t>
    </r>
    <r>
      <rPr>
        <vertAlign val="subscript"/>
        <sz val="11"/>
        <color rgb="FFFF0000"/>
        <rFont val="Times New Roman"/>
        <family val="1"/>
      </rPr>
      <t>b</t>
    </r>
  </si>
  <si>
    <r>
      <t>[(h</t>
    </r>
    <r>
      <rPr>
        <vertAlign val="subscript"/>
        <sz val="11"/>
        <color indexed="16"/>
        <rFont val="Times New Roman"/>
        <family val="1"/>
      </rPr>
      <t>v1d</t>
    </r>
    <r>
      <rPr>
        <sz val="11"/>
        <color indexed="16"/>
        <rFont val="Times New Roman"/>
        <family val="1"/>
      </rPr>
      <t>) (m</t>
    </r>
    <r>
      <rPr>
        <vertAlign val="subscript"/>
        <sz val="11"/>
        <color indexed="16"/>
        <rFont val="Times New Roman"/>
        <family val="1"/>
      </rPr>
      <t>1</t>
    </r>
    <r>
      <rPr>
        <sz val="11"/>
        <color indexed="16"/>
        <rFont val="Times New Roman"/>
        <family val="1"/>
      </rPr>
      <t>) + (h</t>
    </r>
    <r>
      <rPr>
        <vertAlign val="subscript"/>
        <sz val="11"/>
        <color indexed="16"/>
        <rFont val="Times New Roman"/>
        <family val="1"/>
      </rPr>
      <t>V2</t>
    </r>
    <r>
      <rPr>
        <sz val="11"/>
        <color indexed="16"/>
        <rFont val="Times New Roman"/>
        <family val="1"/>
      </rPr>
      <t>) (m</t>
    </r>
    <r>
      <rPr>
        <vertAlign val="subscript"/>
        <sz val="11"/>
        <color indexed="16"/>
        <rFont val="Times New Roman"/>
        <family val="1"/>
      </rPr>
      <t>b</t>
    </r>
    <r>
      <rPr>
        <sz val="11"/>
        <color indexed="16"/>
        <rFont val="Times New Roman"/>
        <family val="1"/>
      </rPr>
      <t xml:space="preserve"> - 78,570)] / m</t>
    </r>
    <r>
      <rPr>
        <vertAlign val="subscript"/>
        <sz val="11"/>
        <color indexed="16"/>
        <rFont val="Times New Roman"/>
        <family val="1"/>
      </rPr>
      <t>T</t>
    </r>
  </si>
  <si>
    <r>
      <t>D</t>
    </r>
    <r>
      <rPr>
        <sz val="11"/>
        <color indexed="16"/>
        <rFont val="Times New Roman"/>
        <family val="1"/>
      </rPr>
      <t>H</t>
    </r>
    <r>
      <rPr>
        <vertAlign val="subscript"/>
        <sz val="11"/>
        <color indexed="16"/>
        <rFont val="Times New Roman"/>
        <family val="1"/>
      </rPr>
      <t>ideal1</t>
    </r>
    <r>
      <rPr>
        <sz val="11"/>
        <color indexed="16"/>
        <rFont val="Times New Roman"/>
        <family val="1"/>
      </rPr>
      <t>(m</t>
    </r>
    <r>
      <rPr>
        <vertAlign val="subscript"/>
        <sz val="11"/>
        <color indexed="16"/>
        <rFont val="Times New Roman"/>
        <family val="1"/>
      </rPr>
      <t>1</t>
    </r>
    <r>
      <rPr>
        <sz val="11"/>
        <color indexed="16"/>
        <rFont val="Times New Roman"/>
        <family val="1"/>
      </rPr>
      <t xml:space="preserve">)/(2,544.4 * </t>
    </r>
    <r>
      <rPr>
        <sz val="11"/>
        <color indexed="16"/>
        <rFont val="Symbol"/>
        <family val="1"/>
        <charset val="2"/>
      </rPr>
      <t>h</t>
    </r>
    <r>
      <rPr>
        <sz val="11"/>
        <color indexed="16"/>
        <rFont val="Times New Roman"/>
        <family val="1"/>
      </rPr>
      <t>)</t>
    </r>
  </si>
  <si>
    <t>W / 2,544.4</t>
  </si>
  <si>
    <r>
      <t>P</t>
    </r>
    <r>
      <rPr>
        <vertAlign val="subscript"/>
        <sz val="11"/>
        <rFont val="Times New Roman"/>
        <family val="1"/>
      </rPr>
      <t>d</t>
    </r>
  </si>
  <si>
    <r>
      <t>P</t>
    </r>
    <r>
      <rPr>
        <vertAlign val="superscript"/>
        <sz val="11"/>
        <rFont val="Times New Roman"/>
        <family val="1"/>
      </rPr>
      <t>*</t>
    </r>
    <r>
      <rPr>
        <sz val="11"/>
        <rFont val="Times New Roman"/>
        <family val="1"/>
      </rPr>
      <t>120 + 10 psi</t>
    </r>
  </si>
  <si>
    <t>Be aware of metallurgical cold temperature limits (eg, -20F for carbon steel).</t>
  </si>
  <si>
    <t>Limits from the 13th Edition of the Data Book</t>
  </si>
  <si>
    <t>Heat Sink</t>
  </si>
  <si>
    <t>Water</t>
  </si>
  <si>
    <t>Air (Gulf Coast)</t>
  </si>
  <si>
    <t>F</t>
  </si>
  <si>
    <t>Temperature</t>
  </si>
  <si>
    <t>Refrigerant</t>
  </si>
  <si>
    <t>Condensing</t>
  </si>
  <si>
    <t>Refrigerant Condensing Temperatures</t>
  </si>
  <si>
    <t>80-100</t>
  </si>
  <si>
    <t>115-125</t>
  </si>
  <si>
    <t>Ethane</t>
  </si>
  <si>
    <t>Propane</t>
  </si>
  <si>
    <t>Use double-acting packing on cylinders operating near or below atmospheric pressure.</t>
  </si>
  <si>
    <t>This is due to the vapor pressure of the refrigerant at ambient temperatures whe the system is down.</t>
  </si>
  <si>
    <t xml:space="preserve">The refrigerant system should be designed for at least 250 psig throughout. </t>
  </si>
  <si>
    <t xml:space="preserve">The lowest operating temperature for a lithium bromide-water system is 42F. </t>
  </si>
  <si>
    <t>Units typically operate between 42F and 50F.</t>
  </si>
  <si>
    <t>Lowest Refrigerant Temperatures near Atmospheric Pressure</t>
  </si>
  <si>
    <t>Refer to ANSI B31.3 and ANSI B31.5 (Refrigeration Piping Code)</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</si>
  <si>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</si>
  <si>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</si>
  <si>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</si>
  <si>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</si>
  <si>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</si>
  <si>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h'</t>
    </r>
    <r>
      <rPr>
        <vertAlign val="subscript"/>
        <sz val="11"/>
        <rFont val="Times New Roman"/>
        <family val="1"/>
      </rPr>
      <t>vd</t>
    </r>
  </si>
  <si>
    <r>
      <t>entropy, Btu/(lb-</t>
    </r>
    <r>
      <rPr>
        <sz val="11"/>
        <rFont val="Arial"/>
        <family val="2"/>
      </rPr>
      <t>°</t>
    </r>
    <r>
      <rPr>
        <sz val="11"/>
        <rFont val="Times New Roman"/>
        <family val="1"/>
      </rPr>
      <t>R)</t>
    </r>
  </si>
  <si>
    <r>
      <t xml:space="preserve">temperature, </t>
    </r>
    <r>
      <rPr>
        <sz val="11"/>
        <rFont val="Arial"/>
        <family val="2"/>
      </rPr>
      <t>°</t>
    </r>
    <r>
      <rPr>
        <sz val="11"/>
        <rFont val="Times New Roman"/>
        <family val="1"/>
      </rPr>
      <t>F</t>
    </r>
  </si>
  <si>
    <r>
      <t>density, lb/ft</t>
    </r>
    <r>
      <rPr>
        <vertAlign val="superscript"/>
        <sz val="11"/>
        <rFont val="Times New Roman"/>
        <family val="1"/>
      </rPr>
      <t>3</t>
    </r>
  </si>
  <si>
    <r>
      <t>D</t>
    </r>
    <r>
      <rPr>
        <sz val="11"/>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</si>
</sst>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
    <numFmt numFmtId="166" formatCode="#,##0.0"/>
  </numFmts>
  <fonts count="36" x14ac:knownFonts="1">
    <font>
      <sz val="11"/>
      <color theme="1"/>
      <name val="Calibri"/>
      <family val="2"/>
      <scheme val="minor"/>
    </font>
    <fon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color indexed="16"/>
      <name val="Times New Roman"/>
      <family val="1"/>
    </font>
    <font>
      <b/>
      <sz val="11"/>
      <color indexed="18"/>
      <name val="Times New Roman"/>
      <family val="1"/>
    </font>
    <font>
      <sz val="11"/>
      <color indexed="18"/>
      <name val="Calibri"/>
      <family val="2"/>
    </font>
    <font>
      <sz val="8"/>
      <name val="Calibri"/>
      <family val="2"/>
    </font>
    <font>
      <sz val="10"/>
      <name val="Symbol"/>
      <family val="1"/>
      <charset val="2"/>
    </font>
    <font>
      <sz val="11"/>
      <name val="Symbol"/>
      <family val="1"/>
      <charset val="2"/>
    </font>
    <font>
      <sz val="11"/>
      <color indexed="10"/>
      <name val="Times New Roman"/>
      <family val="1"/>
    </font>
    <font>
      <vertAlign val="subscript"/>
      <sz val="11"/>
      <color indexed="16"/>
      <name val="Times New Roman"/>
      <family val="1"/>
    </font>
    <font>
      <sz val="11"/>
      <color indexed="16"/>
      <name val="Symbol"/>
      <family val="1"/>
      <charset val="2"/>
    </font>
    <font>
      <vertAlign val="superscript"/>
      <sz val="11"/>
      <color indexed="16"/>
      <name val="Times New Roman"/>
      <family val="1"/>
    </font>
    <font>
      <sz val="11"/>
      <name val="Arial"/>
      <family val="2"/>
    </font>
    <font>
      <u/>
      <sz val="11"/>
      <color indexed="16"/>
      <name val="Times New Roman"/>
      <family val="1"/>
    </font>
    <font>
      <sz val="11"/>
      <color indexed="62"/>
      <name val="Times New Roman"/>
      <family val="1"/>
    </font>
    <font>
      <b/>
      <sz val="11"/>
      <color indexed="62"/>
      <name val="Times New Roman"/>
      <family val="1"/>
    </font>
    <font>
      <b/>
      <vertAlign val="subscript"/>
      <sz val="11"/>
      <color indexed="62"/>
      <name val="Times New Roman"/>
      <family val="1"/>
    </font>
    <font>
      <b/>
      <vertAlign val="subscript"/>
      <sz val="11"/>
      <color indexed="18"/>
      <name val="Times New Roman"/>
      <family val="1"/>
    </font>
    <font>
      <b/>
      <sz val="11"/>
      <color indexed="18"/>
      <name val="Symbol"/>
      <family val="1"/>
      <charset val="2"/>
    </font>
    <font>
      <sz val="11"/>
      <color theme="1"/>
      <name val="Calibri"/>
      <family val="2"/>
      <scheme val="minor"/>
    </font>
    <font>
      <sz val="11"/>
      <color rgb="FFFF0000"/>
      <name val="Times New Roman"/>
      <family val="1"/>
    </font>
    <font>
      <vertAlign val="superscript"/>
      <sz val="11"/>
      <color rgb="FFFF0000"/>
      <name val="Times New Roman"/>
      <family val="1"/>
    </font>
    <font>
      <vertAlign val="subscript"/>
      <sz val="11"/>
      <color rgb="FFFF0000"/>
      <name val="Times New Roman"/>
      <family val="1"/>
    </font>
    <font>
      <sz val="11"/>
      <color theme="5" tint="-0.249977111117893"/>
      <name val="Times New Roman"/>
      <family val="1"/>
    </font>
    <font>
      <b/>
      <u/>
      <sz val="14"/>
      <color theme="1"/>
      <name val="Times New Roman"/>
      <family val="1"/>
    </font>
    <font>
      <sz val="11"/>
      <color theme="1"/>
      <name val="Times New Roman"/>
      <family val="1"/>
    </font>
    <font>
      <b/>
      <u/>
      <sz val="11"/>
      <color theme="1"/>
      <name val="Times New Roman"/>
      <family val="1"/>
    </font>
    <font>
      <u/>
      <sz val="11"/>
      <color theme="1"/>
      <name val="Times New Roman"/>
      <family val="1"/>
    </font>
    <font>
      <b/>
      <sz val="11"/>
      <name val="Arial"/>
      <family val="2"/>
    </font>
    <font>
      <sz val="11"/>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2">
    <xf numFmtId="0" fontId="0" fillId="0" borderId="0"/>
    <xf numFmtId="43" fontId="25" fillId="0" borderId="0" applyFont="0" applyFill="0" applyBorder="0" applyAlignment="0" applyProtection="0"/>
  </cellStyleXfs>
  <cellXfs count="140">
    <xf numFmtId="0" fontId="0" fillId="0" borderId="0" xfId="0"/>
    <xf numFmtId="0" fontId="1" fillId="0" borderId="0" xfId="0" applyFont="1"/>
    <xf numFmtId="0" fontId="3" fillId="0" borderId="0" xfId="0" applyFont="1"/>
    <xf numFmtId="0" fontId="3" fillId="0" borderId="0" xfId="0" applyFont="1" applyAlignment="1">
      <alignment horizontal="center"/>
    </xf>
    <xf numFmtId="0" fontId="12" fillId="0" borderId="0" xfId="0" applyFont="1"/>
    <xf numFmtId="0" fontId="30" fillId="0" borderId="0" xfId="0" applyFont="1"/>
    <xf numFmtId="0" fontId="31" fillId="0" borderId="0" xfId="0" applyFont="1"/>
    <xf numFmtId="0" fontId="32" fillId="0" borderId="0" xfId="0" applyFont="1"/>
    <xf numFmtId="0" fontId="31"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vertical="top" wrapText="1"/>
    </xf>
    <xf numFmtId="0" fontId="0" fillId="0" borderId="0" xfId="0" applyFont="1" applyAlignment="1">
      <alignment horizontal="center"/>
    </xf>
    <xf numFmtId="0" fontId="34" fillId="0" borderId="1" xfId="0" applyFont="1" applyBorder="1" applyAlignment="1">
      <alignment horizontal="center" vertical="top" wrapText="1"/>
    </xf>
    <xf numFmtId="0" fontId="0" fillId="0" borderId="1" xfId="0" applyFont="1" applyBorder="1" applyAlignment="1">
      <alignment horizontal="center"/>
    </xf>
    <xf numFmtId="0" fontId="3" fillId="0" borderId="0" xfId="0" applyFont="1" applyAlignment="1">
      <alignment horizontal="center" vertical="top"/>
    </xf>
    <xf numFmtId="0" fontId="3" fillId="0" borderId="0" xfId="0" applyFont="1" applyAlignment="1">
      <alignment vertical="top" wrapText="1"/>
    </xf>
    <xf numFmtId="0" fontId="2" fillId="0" borderId="0" xfId="0" applyFont="1" applyAlignment="1">
      <alignment horizontal="center" vertical="top"/>
    </xf>
    <xf numFmtId="0" fontId="0" fillId="0" borderId="0" xfId="0" quotePrefix="1" applyFont="1" applyAlignment="1">
      <alignment horizontal="center" vertical="top"/>
    </xf>
    <xf numFmtId="0" fontId="13" fillId="0" borderId="0" xfId="0" applyFont="1" applyAlignment="1">
      <alignment horizontal="center" vertical="top"/>
    </xf>
    <xf numFmtId="0" fontId="2" fillId="0" borderId="0" xfId="0" applyFont="1" applyAlignment="1">
      <alignment horizontal="left"/>
    </xf>
    <xf numFmtId="0" fontId="35" fillId="0" borderId="0" xfId="0" applyFont="1" applyAlignment="1">
      <alignment horizontal="center" vertical="top"/>
    </xf>
    <xf numFmtId="0" fontId="35" fillId="0" borderId="0" xfId="0" applyFont="1" applyAlignment="1">
      <alignment vertical="top" wrapText="1"/>
    </xf>
    <xf numFmtId="0" fontId="0" fillId="0" borderId="0" xfId="0" applyFont="1" applyAlignment="1">
      <alignment horizontal="center" vertical="top"/>
    </xf>
    <xf numFmtId="0" fontId="2" fillId="2" borderId="0" xfId="0" applyFont="1" applyFill="1" applyBorder="1" applyAlignment="1" applyProtection="1">
      <alignment vertical="top" wrapText="1"/>
    </xf>
    <xf numFmtId="0" fontId="4" fillId="2" borderId="0" xfId="0" applyFont="1" applyFill="1" applyBorder="1" applyProtection="1"/>
    <xf numFmtId="0" fontId="3" fillId="0" borderId="0" xfId="0" applyFont="1" applyProtection="1"/>
    <xf numFmtId="0" fontId="2" fillId="3" borderId="0" xfId="0" applyFont="1" applyFill="1" applyBorder="1" applyAlignment="1" applyProtection="1">
      <alignment vertical="top" wrapText="1"/>
    </xf>
    <xf numFmtId="0" fontId="4" fillId="3" borderId="0"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center"/>
    </xf>
    <xf numFmtId="0" fontId="3" fillId="3" borderId="0" xfId="0" applyFont="1" applyFill="1" applyBorder="1" applyProtection="1"/>
    <xf numFmtId="0" fontId="3" fillId="3" borderId="0" xfId="0" applyFont="1" applyFill="1" applyBorder="1" applyAlignment="1" applyProtection="1">
      <alignment horizontal="center"/>
    </xf>
    <xf numFmtId="0" fontId="4" fillId="2" borderId="0" xfId="0" applyFont="1" applyFill="1" applyBorder="1" applyAlignment="1" applyProtection="1">
      <alignment horizontal="left"/>
    </xf>
    <xf numFmtId="0" fontId="4" fillId="3" borderId="0" xfId="0" applyFont="1" applyFill="1" applyBorder="1" applyAlignment="1" applyProtection="1">
      <alignment horizontal="left"/>
    </xf>
    <xf numFmtId="166" fontId="3" fillId="2"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0" fontId="3" fillId="2" borderId="0" xfId="0" applyFont="1" applyFill="1" applyBorder="1" applyAlignment="1" applyProtection="1">
      <alignment horizontal="right"/>
    </xf>
    <xf numFmtId="0" fontId="13" fillId="2" borderId="0" xfId="0" applyFont="1" applyFill="1" applyBorder="1" applyAlignment="1" applyProtection="1">
      <alignment horizontal="left"/>
    </xf>
    <xf numFmtId="164" fontId="3" fillId="2" borderId="0" xfId="0" applyNumberFormat="1" applyFont="1" applyFill="1" applyBorder="1" applyAlignment="1" applyProtection="1">
      <alignment horizontal="center"/>
    </xf>
    <xf numFmtId="0" fontId="3" fillId="3" borderId="0" xfId="0" applyFont="1" applyFill="1" applyBorder="1" applyAlignment="1" applyProtection="1">
      <alignment horizontal="right"/>
    </xf>
    <xf numFmtId="0" fontId="13" fillId="3" borderId="0" xfId="0" applyFont="1" applyFill="1" applyBorder="1" applyAlignment="1" applyProtection="1">
      <alignment horizontal="left"/>
    </xf>
    <xf numFmtId="164" fontId="3" fillId="3" borderId="0" xfId="0" applyNumberFormat="1" applyFont="1" applyFill="1" applyBorder="1" applyAlignment="1" applyProtection="1">
      <alignment horizontal="center"/>
    </xf>
    <xf numFmtId="0" fontId="3" fillId="2" borderId="0" xfId="0" applyFont="1" applyFill="1" applyBorder="1" applyAlignment="1" applyProtection="1">
      <alignment horizontal="left"/>
    </xf>
    <xf numFmtId="0" fontId="3" fillId="3" borderId="0" xfId="0" applyFont="1" applyFill="1" applyBorder="1" applyAlignment="1" applyProtection="1">
      <alignment horizontal="left"/>
    </xf>
    <xf numFmtId="0" fontId="3" fillId="2" borderId="0" xfId="0" applyFont="1" applyFill="1" applyBorder="1" applyAlignment="1" applyProtection="1">
      <alignment wrapText="1"/>
    </xf>
    <xf numFmtId="0" fontId="18" fillId="2" borderId="0" xfId="0" applyFont="1" applyFill="1" applyBorder="1" applyAlignment="1" applyProtection="1"/>
    <xf numFmtId="0" fontId="3" fillId="3" borderId="0" xfId="0" applyFont="1" applyFill="1" applyBorder="1" applyAlignment="1" applyProtection="1">
      <alignment wrapText="1"/>
    </xf>
    <xf numFmtId="0" fontId="18" fillId="3" borderId="0" xfId="0" applyFont="1" applyFill="1" applyBorder="1" applyAlignment="1" applyProtection="1"/>
    <xf numFmtId="0" fontId="19" fillId="2" borderId="0" xfId="0" applyFont="1" applyFill="1" applyBorder="1" applyAlignment="1" applyProtection="1">
      <alignment horizontal="left"/>
    </xf>
    <xf numFmtId="0" fontId="19" fillId="3" borderId="0" xfId="0" applyFont="1" applyFill="1" applyBorder="1" applyAlignment="1" applyProtection="1">
      <alignment horizontal="left"/>
    </xf>
    <xf numFmtId="0" fontId="8"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alignment horizontal="left"/>
    </xf>
    <xf numFmtId="0" fontId="8" fillId="3" borderId="0" xfId="0" applyFont="1" applyFill="1" applyBorder="1" applyProtection="1"/>
    <xf numFmtId="0" fontId="8" fillId="3" borderId="0" xfId="0" applyFont="1" applyFill="1" applyBorder="1" applyAlignment="1" applyProtection="1">
      <alignment horizontal="center"/>
    </xf>
    <xf numFmtId="0" fontId="8" fillId="3"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3" borderId="0" xfId="0" applyFont="1" applyFill="1" applyBorder="1" applyAlignment="1" applyProtection="1">
      <alignment horizontal="left"/>
    </xf>
    <xf numFmtId="0" fontId="8" fillId="2" borderId="0" xfId="0" applyFont="1" applyFill="1" applyBorder="1" applyAlignment="1" applyProtection="1">
      <alignment horizontal="right"/>
    </xf>
    <xf numFmtId="0" fontId="8" fillId="3" borderId="0" xfId="0" applyFont="1" applyFill="1" applyBorder="1" applyAlignment="1" applyProtection="1">
      <alignment horizontal="right"/>
    </xf>
    <xf numFmtId="0" fontId="26" fillId="2" borderId="0" xfId="0" applyFont="1" applyFill="1" applyBorder="1" applyAlignment="1" applyProtection="1">
      <alignment horizontal="left"/>
    </xf>
    <xf numFmtId="0" fontId="3" fillId="3" borderId="0" xfId="0" applyFont="1" applyFill="1" applyBorder="1" applyAlignment="1" applyProtection="1">
      <alignment horizontal="left"/>
    </xf>
    <xf numFmtId="0" fontId="26" fillId="2" borderId="0" xfId="0" applyFont="1" applyFill="1" applyBorder="1" applyAlignment="1" applyProtection="1">
      <alignment horizontal="right"/>
    </xf>
    <xf numFmtId="0" fontId="26" fillId="2" borderId="0" xfId="0" applyFont="1" applyFill="1" applyBorder="1" applyAlignment="1" applyProtection="1">
      <alignment horizontal="center"/>
    </xf>
    <xf numFmtId="0" fontId="26" fillId="2" borderId="0" xfId="0" applyFont="1" applyFill="1" applyBorder="1" applyAlignment="1" applyProtection="1">
      <alignment horizontal="left"/>
    </xf>
    <xf numFmtId="2" fontId="26" fillId="2" borderId="0" xfId="0" applyNumberFormat="1" applyFont="1" applyFill="1" applyBorder="1" applyAlignment="1" applyProtection="1">
      <alignment horizontal="left"/>
    </xf>
    <xf numFmtId="0" fontId="8" fillId="2" borderId="0" xfId="0" applyFont="1" applyFill="1" applyBorder="1" applyAlignment="1" applyProtection="1"/>
    <xf numFmtId="0" fontId="8" fillId="3" borderId="0" xfId="0" applyFont="1" applyFill="1" applyBorder="1" applyAlignment="1" applyProtection="1"/>
    <xf numFmtId="1" fontId="8" fillId="2" borderId="0" xfId="0" applyNumberFormat="1" applyFont="1" applyFill="1" applyBorder="1" applyAlignment="1" applyProtection="1">
      <alignment horizontal="left"/>
    </xf>
    <xf numFmtId="1" fontId="8" fillId="3" borderId="0" xfId="0" applyNumberFormat="1" applyFont="1" applyFill="1" applyBorder="1" applyAlignment="1" applyProtection="1">
      <alignment horizontal="left"/>
    </xf>
    <xf numFmtId="3" fontId="8" fillId="2" borderId="0" xfId="0" applyNumberFormat="1" applyFont="1" applyFill="1" applyBorder="1" applyAlignment="1" applyProtection="1">
      <alignment horizontal="left"/>
    </xf>
    <xf numFmtId="0" fontId="26" fillId="2" borderId="0" xfId="0" applyFont="1" applyFill="1" applyBorder="1" applyProtection="1"/>
    <xf numFmtId="0" fontId="16" fillId="2" borderId="0" xfId="0" applyFont="1" applyFill="1" applyBorder="1" applyAlignment="1" applyProtection="1">
      <alignment horizontal="left"/>
    </xf>
    <xf numFmtId="3" fontId="26" fillId="2" borderId="0" xfId="0" applyNumberFormat="1" applyFont="1" applyFill="1" applyBorder="1" applyAlignment="1" applyProtection="1">
      <alignment horizontal="left"/>
    </xf>
    <xf numFmtId="0" fontId="16" fillId="3" borderId="0" xfId="0" applyFont="1" applyFill="1" applyBorder="1" applyAlignment="1" applyProtection="1">
      <alignment horizontal="left"/>
    </xf>
    <xf numFmtId="0" fontId="16" fillId="2" borderId="0" xfId="0" applyFont="1" applyFill="1" applyBorder="1" applyAlignment="1" applyProtection="1">
      <alignment horizontal="right"/>
    </xf>
    <xf numFmtId="0" fontId="16" fillId="3" borderId="0" xfId="0" applyFont="1" applyFill="1" applyBorder="1" applyAlignment="1" applyProtection="1">
      <alignment horizontal="right"/>
    </xf>
    <xf numFmtId="3" fontId="3" fillId="2" borderId="0" xfId="0" applyNumberFormat="1" applyFont="1" applyFill="1" applyBorder="1" applyAlignment="1" applyProtection="1">
      <alignment horizontal="left"/>
    </xf>
    <xf numFmtId="2" fontId="8" fillId="2" borderId="0" xfId="0" applyNumberFormat="1" applyFont="1" applyFill="1" applyBorder="1" applyAlignment="1" applyProtection="1">
      <alignment horizontal="left"/>
    </xf>
    <xf numFmtId="0" fontId="20" fillId="2" borderId="0" xfId="0" applyFont="1" applyFill="1" applyBorder="1" applyAlignment="1" applyProtection="1">
      <alignment horizontal="right"/>
    </xf>
    <xf numFmtId="0" fontId="20" fillId="2" borderId="0" xfId="0" applyFont="1" applyFill="1" applyBorder="1" applyAlignment="1" applyProtection="1">
      <alignment horizontal="center"/>
    </xf>
    <xf numFmtId="1" fontId="20" fillId="2" borderId="0" xfId="0" applyNumberFormat="1" applyFont="1" applyFill="1" applyBorder="1" applyAlignment="1" applyProtection="1">
      <alignment horizontal="left"/>
    </xf>
    <xf numFmtId="0" fontId="20" fillId="2" borderId="0" xfId="0" applyFont="1" applyFill="1" applyBorder="1" applyAlignment="1" applyProtection="1">
      <alignment horizontal="left"/>
    </xf>
    <xf numFmtId="1" fontId="4" fillId="3" borderId="0" xfId="0" applyNumberFormat="1" applyFont="1" applyFill="1" applyBorder="1" applyAlignment="1" applyProtection="1">
      <alignment horizontal="left"/>
    </xf>
    <xf numFmtId="0" fontId="21" fillId="2" borderId="0" xfId="0" applyFont="1" applyFill="1" applyBorder="1" applyAlignment="1" applyProtection="1">
      <alignment horizontal="right"/>
    </xf>
    <xf numFmtId="0" fontId="21" fillId="2" borderId="0" xfId="0" applyFont="1" applyFill="1" applyBorder="1" applyAlignment="1" applyProtection="1">
      <alignment horizontal="center"/>
    </xf>
    <xf numFmtId="0" fontId="21" fillId="2" borderId="0" xfId="0" applyFont="1" applyFill="1" applyBorder="1" applyAlignment="1" applyProtection="1">
      <alignment horizontal="left"/>
    </xf>
    <xf numFmtId="3" fontId="21" fillId="2" borderId="0" xfId="0" applyNumberFormat="1" applyFont="1" applyFill="1" applyBorder="1" applyAlignment="1" applyProtection="1">
      <alignment horizontal="left"/>
    </xf>
    <xf numFmtId="0" fontId="21" fillId="3" borderId="0" xfId="0" applyFont="1" applyFill="1" applyBorder="1" applyAlignment="1" applyProtection="1">
      <alignment horizontal="right"/>
    </xf>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4" fillId="2" borderId="0" xfId="0" applyNumberFormat="1" applyFont="1" applyFill="1" applyBorder="1" applyAlignment="1" applyProtection="1">
      <alignment horizontal="left"/>
    </xf>
    <xf numFmtId="0" fontId="14" fillId="2" borderId="0" xfId="0" applyFont="1" applyFill="1" applyBorder="1" applyProtection="1"/>
    <xf numFmtId="0" fontId="14" fillId="3" borderId="0" xfId="0" applyFont="1" applyFill="1" applyBorder="1" applyProtection="1"/>
    <xf numFmtId="1" fontId="21" fillId="2" borderId="0" xfId="0" applyNumberFormat="1" applyFont="1" applyFill="1" applyBorder="1" applyAlignment="1" applyProtection="1">
      <alignment horizontal="left"/>
    </xf>
    <xf numFmtId="0" fontId="21" fillId="2" borderId="0" xfId="0" applyFont="1" applyFill="1" applyBorder="1" applyProtection="1"/>
    <xf numFmtId="1" fontId="21" fillId="3" borderId="0" xfId="0" applyNumberFormat="1" applyFont="1" applyFill="1" applyBorder="1" applyAlignment="1" applyProtection="1">
      <alignment horizontal="left"/>
    </xf>
    <xf numFmtId="0" fontId="21" fillId="3" borderId="0" xfId="0" applyFont="1" applyFill="1" applyBorder="1" applyProtection="1"/>
    <xf numFmtId="165" fontId="21" fillId="2" borderId="0" xfId="0" applyNumberFormat="1" applyFont="1" applyFill="1" applyBorder="1" applyAlignment="1" applyProtection="1">
      <alignment horizontal="left"/>
    </xf>
    <xf numFmtId="0" fontId="3" fillId="2" borderId="0" xfId="0" applyFont="1" applyFill="1" applyBorder="1" applyAlignment="1" applyProtection="1"/>
    <xf numFmtId="0" fontId="20" fillId="3" borderId="0" xfId="0" applyFont="1" applyFill="1" applyBorder="1" applyAlignment="1" applyProtection="1">
      <alignment horizontal="right"/>
    </xf>
    <xf numFmtId="0" fontId="20" fillId="3" borderId="0" xfId="0" applyFont="1" applyFill="1" applyBorder="1" applyAlignment="1" applyProtection="1">
      <alignment horizontal="center"/>
    </xf>
    <xf numFmtId="0" fontId="20" fillId="3" borderId="0" xfId="0" applyFont="1" applyFill="1" applyBorder="1" applyProtection="1"/>
    <xf numFmtId="0" fontId="20" fillId="3" borderId="0" xfId="0" applyFont="1" applyFill="1" applyBorder="1" applyAlignment="1" applyProtection="1"/>
    <xf numFmtId="0" fontId="20" fillId="3" borderId="0" xfId="0" applyFont="1" applyFill="1" applyBorder="1" applyAlignment="1" applyProtection="1">
      <alignment horizontal="left"/>
    </xf>
    <xf numFmtId="0" fontId="3" fillId="0" borderId="0" xfId="0" applyFont="1" applyAlignment="1" applyProtection="1">
      <alignment horizontal="center"/>
    </xf>
    <xf numFmtId="0" fontId="29" fillId="0" borderId="0" xfId="0" applyFont="1" applyProtection="1"/>
    <xf numFmtId="0" fontId="3" fillId="0" borderId="0" xfId="0" applyFont="1" applyProtection="1">
      <protection locked="0"/>
    </xf>
    <xf numFmtId="0" fontId="3" fillId="3" borderId="0" xfId="0" applyFont="1" applyFill="1" applyBorder="1" applyAlignment="1" applyProtection="1">
      <alignment horizontal="center"/>
      <protection locked="0"/>
    </xf>
    <xf numFmtId="166" fontId="3" fillId="3" borderId="0" xfId="0" applyNumberFormat="1" applyFont="1" applyFill="1" applyBorder="1" applyAlignment="1" applyProtection="1">
      <alignment horizontal="center"/>
      <protection locked="0"/>
    </xf>
    <xf numFmtId="1" fontId="3" fillId="3" borderId="0" xfId="0" applyNumberFormat="1" applyFont="1" applyFill="1" applyBorder="1" applyAlignment="1" applyProtection="1">
      <alignment horizontal="center"/>
      <protection locked="0"/>
    </xf>
    <xf numFmtId="0" fontId="8" fillId="3" borderId="0" xfId="0" applyFont="1" applyFill="1" applyBorder="1" applyAlignment="1" applyProtection="1">
      <alignment horizontal="left"/>
      <protection locked="0"/>
    </xf>
    <xf numFmtId="0" fontId="3" fillId="3" borderId="0" xfId="0" applyFont="1" applyFill="1" applyBorder="1" applyAlignment="1" applyProtection="1">
      <alignment horizontal="left"/>
      <protection locked="0"/>
    </xf>
    <xf numFmtId="2" fontId="3" fillId="3" borderId="0" xfId="0" applyNumberFormat="1" applyFont="1" applyFill="1" applyBorder="1" applyAlignment="1" applyProtection="1">
      <alignment horizontal="left"/>
      <protection locked="0"/>
    </xf>
    <xf numFmtId="1" fontId="8" fillId="3" borderId="0" xfId="0" applyNumberFormat="1" applyFont="1" applyFill="1" applyBorder="1" applyAlignment="1" applyProtection="1">
      <alignment horizontal="left"/>
      <protection locked="0"/>
    </xf>
    <xf numFmtId="3" fontId="8" fillId="3" borderId="0" xfId="0" applyNumberFormat="1" applyFont="1" applyFill="1" applyBorder="1" applyAlignment="1" applyProtection="1">
      <alignment horizontal="left"/>
      <protection locked="0"/>
    </xf>
    <xf numFmtId="3" fontId="3" fillId="3" borderId="0" xfId="0" applyNumberFormat="1" applyFont="1" applyFill="1" applyBorder="1" applyAlignment="1" applyProtection="1">
      <alignment horizontal="left"/>
      <protection locked="0"/>
    </xf>
    <xf numFmtId="37" fontId="8" fillId="3" borderId="0" xfId="1" applyNumberFormat="1" applyFont="1" applyFill="1" applyBorder="1" applyAlignment="1" applyProtection="1">
      <alignment horizontal="left"/>
      <protection locked="0"/>
    </xf>
    <xf numFmtId="3" fontId="21" fillId="3" borderId="0" xfId="0" applyNumberFormat="1" applyFont="1" applyFill="1" applyBorder="1" applyAlignment="1" applyProtection="1">
      <alignment horizontal="left"/>
      <protection locked="0"/>
    </xf>
    <xf numFmtId="1" fontId="21" fillId="3" borderId="0" xfId="0" applyNumberFormat="1" applyFont="1" applyFill="1" applyBorder="1" applyAlignment="1" applyProtection="1">
      <alignment horizontal="left"/>
      <protection locked="0"/>
    </xf>
    <xf numFmtId="3" fontId="3" fillId="2" borderId="0" xfId="0" applyNumberFormat="1" applyFont="1" applyFill="1" applyBorder="1" applyAlignment="1" applyProtection="1">
      <alignment horizontal="center"/>
    </xf>
    <xf numFmtId="0" fontId="9" fillId="2" borderId="0" xfId="0" applyFont="1" applyFill="1" applyBorder="1" applyProtection="1"/>
    <xf numFmtId="0" fontId="9" fillId="2" borderId="0" xfId="0" applyFont="1" applyFill="1" applyBorder="1" applyAlignment="1" applyProtection="1">
      <alignment horizontal="center"/>
    </xf>
    <xf numFmtId="1" fontId="9" fillId="2" borderId="0" xfId="0" applyNumberFormat="1" applyFont="1" applyFill="1" applyBorder="1" applyAlignment="1" applyProtection="1">
      <alignment horizontal="left"/>
    </xf>
    <xf numFmtId="0" fontId="9" fillId="2" borderId="0" xfId="0" applyFont="1" applyFill="1" applyBorder="1" applyAlignment="1" applyProtection="1">
      <alignment horizontal="left"/>
    </xf>
    <xf numFmtId="0" fontId="9" fillId="3" borderId="0" xfId="0" applyFont="1" applyFill="1" applyBorder="1" applyProtection="1"/>
    <xf numFmtId="0" fontId="9" fillId="3" borderId="0" xfId="0" applyFont="1" applyFill="1" applyBorder="1" applyAlignment="1" applyProtection="1">
      <alignment horizontal="center"/>
    </xf>
    <xf numFmtId="1" fontId="9" fillId="3" borderId="0" xfId="0" applyNumberFormat="1" applyFont="1" applyFill="1" applyBorder="1" applyAlignment="1" applyProtection="1">
      <alignment horizontal="left"/>
    </xf>
    <xf numFmtId="0" fontId="9" fillId="3" borderId="0" xfId="0" applyFont="1" applyFill="1" applyBorder="1" applyAlignment="1" applyProtection="1">
      <alignment horizontal="left"/>
    </xf>
    <xf numFmtId="0" fontId="9" fillId="2" borderId="0" xfId="0" applyFont="1" applyFill="1" applyBorder="1" applyAlignment="1" applyProtection="1">
      <alignment horizontal="right"/>
    </xf>
    <xf numFmtId="0" fontId="9" fillId="3" borderId="0" xfId="0" applyFont="1" applyFill="1" applyBorder="1" applyAlignment="1" applyProtection="1">
      <alignment horizontal="right"/>
    </xf>
    <xf numFmtId="0" fontId="24" fillId="2" borderId="0" xfId="0" applyFont="1" applyFill="1" applyBorder="1" applyAlignment="1" applyProtection="1">
      <alignment horizontal="left"/>
    </xf>
    <xf numFmtId="3" fontId="9" fillId="2" borderId="0" xfId="0" applyNumberFormat="1" applyFont="1" applyFill="1" applyBorder="1" applyAlignment="1" applyProtection="1">
      <alignment horizontal="left"/>
    </xf>
    <xf numFmtId="0" fontId="24" fillId="3" borderId="0" xfId="0" applyFont="1" applyFill="1" applyBorder="1" applyAlignment="1" applyProtection="1">
      <alignment horizontal="left"/>
    </xf>
    <xf numFmtId="1" fontId="9" fillId="3" borderId="0" xfId="0" applyNumberFormat="1" applyFont="1" applyFill="1" applyBorder="1" applyAlignment="1" applyProtection="1">
      <alignment horizontal="left"/>
      <protection locked="0"/>
    </xf>
    <xf numFmtId="0" fontId="21" fillId="0" borderId="0" xfId="0" applyFont="1" applyProtection="1"/>
    <xf numFmtId="0" fontId="20" fillId="2" borderId="0" xfId="0" applyFont="1" applyFill="1" applyBorder="1" applyProtection="1"/>
    <xf numFmtId="0" fontId="20" fillId="0" borderId="0" xfId="0" applyFont="1" applyProtection="1"/>
    <xf numFmtId="1" fontId="20" fillId="3" borderId="0" xfId="0" applyNumberFormat="1" applyFont="1" applyFill="1" applyBorder="1" applyAlignment="1" applyProtection="1">
      <alignment horizontal="left"/>
    </xf>
    <xf numFmtId="0" fontId="4" fillId="3" borderId="0" xfId="0" applyFont="1" applyFill="1" applyBorder="1" applyAlignment="1" applyProtection="1">
      <alignment horizontal="left"/>
      <protection locked="0"/>
    </xf>
  </cellXfs>
  <cellStyles count="2">
    <cellStyle name="Comma" xfId="1" builtinId="3"/>
    <cellStyle name="Normal" xfId="0" builtinId="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12</xdr:col>
      <xdr:colOff>466725</xdr:colOff>
      <xdr:row>27</xdr:row>
      <xdr:rowOff>76200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71450" y="180975"/>
          <a:ext cx="7610475" cy="5038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161925</xdr:rowOff>
    </xdr:from>
    <xdr:to>
      <xdr:col>7</xdr:col>
      <xdr:colOff>600075</xdr:colOff>
      <xdr:row>33</xdr:row>
      <xdr:rowOff>171450</xdr:rowOff>
    </xdr:to>
    <xdr:pic>
      <xdr:nvPicPr>
        <xdr:cNvPr id="307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6200" y="161925"/>
          <a:ext cx="4791075" cy="62960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104775</xdr:rowOff>
    </xdr:from>
    <xdr:to>
      <xdr:col>7</xdr:col>
      <xdr:colOff>333375</xdr:colOff>
      <xdr:row>21</xdr:row>
      <xdr:rowOff>123825</xdr:rowOff>
    </xdr:to>
    <xdr:pic>
      <xdr:nvPicPr>
        <xdr:cNvPr id="40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61925" y="295275"/>
          <a:ext cx="4438650" cy="38290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1</xdr:row>
      <xdr:rowOff>28575</xdr:rowOff>
    </xdr:from>
    <xdr:to>
      <xdr:col>10</xdr:col>
      <xdr:colOff>533400</xdr:colOff>
      <xdr:row>26</xdr:row>
      <xdr:rowOff>104775</xdr:rowOff>
    </xdr:to>
    <xdr:pic>
      <xdr:nvPicPr>
        <xdr:cNvPr id="5121"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81000" y="219075"/>
          <a:ext cx="6248400" cy="48387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171450</xdr:rowOff>
    </xdr:from>
    <xdr:to>
      <xdr:col>13</xdr:col>
      <xdr:colOff>190500</xdr:colOff>
      <xdr:row>55</xdr:row>
      <xdr:rowOff>85725</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42875" y="171450"/>
          <a:ext cx="7972425" cy="10391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C25" sqref="C25"/>
    </sheetView>
  </sheetViews>
  <sheetFormatPr defaultRowHeight="15" x14ac:dyDescent="0.25"/>
  <cols>
    <col min="1" max="1" width="9.140625" style="14"/>
    <col min="2" max="2" width="2" style="22" bestFit="1" customWidth="1"/>
    <col min="3" max="3" width="24.7109375" style="15" customWidth="1"/>
    <col min="4" max="4" width="9.140625" style="2"/>
    <col min="5" max="5" width="9.140625" style="14"/>
    <col min="6" max="6" width="2" style="22" bestFit="1" customWidth="1"/>
    <col min="7" max="7" width="26.42578125" style="15" customWidth="1"/>
    <col min="8" max="16384" width="9.140625" style="1"/>
  </cols>
  <sheetData>
    <row r="1" spans="1:11" x14ac:dyDescent="0.25">
      <c r="A1" s="10" t="s">
        <v>11</v>
      </c>
      <c r="B1" s="11"/>
      <c r="C1" s="11"/>
      <c r="D1" s="11"/>
      <c r="E1" s="11"/>
      <c r="F1" s="11"/>
      <c r="G1" s="11"/>
    </row>
    <row r="2" spans="1:11" ht="15.75" thickBot="1" x14ac:dyDescent="0.3">
      <c r="A2" s="12" t="s">
        <v>0</v>
      </c>
      <c r="B2" s="13"/>
      <c r="C2" s="13"/>
      <c r="D2" s="13"/>
      <c r="E2" s="13"/>
      <c r="F2" s="13"/>
      <c r="G2" s="13"/>
    </row>
    <row r="3" spans="1:11" ht="30" x14ac:dyDescent="0.25">
      <c r="A3" s="14" t="s">
        <v>12</v>
      </c>
      <c r="B3" s="14" t="s">
        <v>1</v>
      </c>
      <c r="C3" s="15" t="s">
        <v>13</v>
      </c>
      <c r="E3" s="16" t="s">
        <v>39</v>
      </c>
      <c r="F3" s="14"/>
    </row>
    <row r="4" spans="1:11" x14ac:dyDescent="0.25">
      <c r="A4" s="14" t="s">
        <v>14</v>
      </c>
      <c r="B4" s="14" t="s">
        <v>1</v>
      </c>
      <c r="C4" s="15" t="s">
        <v>26</v>
      </c>
      <c r="E4" s="14" t="s">
        <v>2</v>
      </c>
      <c r="F4" s="14" t="s">
        <v>1</v>
      </c>
      <c r="G4" s="15" t="s">
        <v>44</v>
      </c>
    </row>
    <row r="5" spans="1:11" ht="16.5" x14ac:dyDescent="0.25">
      <c r="A5" s="14" t="s">
        <v>210</v>
      </c>
      <c r="B5" s="14" t="s">
        <v>1</v>
      </c>
      <c r="C5" s="15" t="s">
        <v>27</v>
      </c>
      <c r="E5" s="14" t="s">
        <v>25</v>
      </c>
      <c r="F5" s="14" t="s">
        <v>1</v>
      </c>
      <c r="G5" s="15" t="s">
        <v>45</v>
      </c>
    </row>
    <row r="6" spans="1:11" ht="30" x14ac:dyDescent="0.25">
      <c r="A6" s="14" t="s">
        <v>15</v>
      </c>
      <c r="B6" s="14" t="s">
        <v>1</v>
      </c>
      <c r="C6" s="15" t="s">
        <v>28</v>
      </c>
      <c r="E6" s="14" t="s">
        <v>40</v>
      </c>
      <c r="F6" s="14" t="s">
        <v>1</v>
      </c>
      <c r="G6" s="15" t="s">
        <v>46</v>
      </c>
    </row>
    <row r="7" spans="1:11" x14ac:dyDescent="0.25">
      <c r="A7" s="14" t="s">
        <v>16</v>
      </c>
      <c r="B7" s="14" t="s">
        <v>1</v>
      </c>
      <c r="C7" s="15" t="s">
        <v>29</v>
      </c>
      <c r="E7" s="14" t="s">
        <v>20</v>
      </c>
      <c r="F7" s="14" t="s">
        <v>1</v>
      </c>
      <c r="G7" s="15" t="s">
        <v>47</v>
      </c>
    </row>
    <row r="8" spans="1:11" x14ac:dyDescent="0.25">
      <c r="A8" s="14" t="s">
        <v>23</v>
      </c>
      <c r="B8" s="14" t="s">
        <v>1</v>
      </c>
      <c r="C8" s="15" t="s">
        <v>30</v>
      </c>
      <c r="E8" s="14" t="s">
        <v>22</v>
      </c>
      <c r="F8" s="14" t="s">
        <v>1</v>
      </c>
      <c r="G8" s="15" t="s">
        <v>48</v>
      </c>
    </row>
    <row r="9" spans="1:11" x14ac:dyDescent="0.25">
      <c r="A9" s="14" t="s">
        <v>3</v>
      </c>
      <c r="B9" s="14" t="s">
        <v>1</v>
      </c>
      <c r="C9" s="15" t="s">
        <v>31</v>
      </c>
      <c r="E9" s="14" t="s">
        <v>41</v>
      </c>
      <c r="F9" s="14" t="s">
        <v>1</v>
      </c>
      <c r="G9" s="15" t="s">
        <v>49</v>
      </c>
    </row>
    <row r="10" spans="1:11" x14ac:dyDescent="0.25">
      <c r="A10" s="14" t="s">
        <v>4</v>
      </c>
      <c r="B10" s="14" t="s">
        <v>1</v>
      </c>
      <c r="C10" s="15" t="s">
        <v>32</v>
      </c>
      <c r="E10" s="14" t="s">
        <v>42</v>
      </c>
      <c r="F10" s="14" t="s">
        <v>1</v>
      </c>
      <c r="G10" s="15" t="s">
        <v>50</v>
      </c>
    </row>
    <row r="11" spans="1:11" x14ac:dyDescent="0.25">
      <c r="A11" s="14" t="s">
        <v>17</v>
      </c>
      <c r="B11" s="14" t="s">
        <v>1</v>
      </c>
      <c r="C11" s="15" t="s">
        <v>33</v>
      </c>
      <c r="E11" s="14" t="s">
        <v>24</v>
      </c>
      <c r="F11" s="14" t="s">
        <v>1</v>
      </c>
      <c r="G11" s="15" t="s">
        <v>51</v>
      </c>
    </row>
    <row r="12" spans="1:11" x14ac:dyDescent="0.25">
      <c r="A12" s="14" t="s">
        <v>18</v>
      </c>
      <c r="B12" s="14" t="s">
        <v>1</v>
      </c>
      <c r="C12" s="15" t="s">
        <v>211</v>
      </c>
      <c r="E12" s="14" t="s">
        <v>21</v>
      </c>
      <c r="F12" s="14" t="s">
        <v>1</v>
      </c>
      <c r="G12" s="15" t="s">
        <v>52</v>
      </c>
      <c r="K12" s="4"/>
    </row>
    <row r="13" spans="1:11" ht="18" customHeight="1" x14ac:dyDescent="0.25">
      <c r="A13" s="14" t="s">
        <v>5</v>
      </c>
      <c r="B13" s="17" t="s">
        <v>1</v>
      </c>
      <c r="C13" s="15" t="s">
        <v>212</v>
      </c>
      <c r="E13" s="14" t="s">
        <v>23</v>
      </c>
      <c r="F13" s="14" t="s">
        <v>1</v>
      </c>
      <c r="G13" s="15" t="s">
        <v>53</v>
      </c>
      <c r="K13" s="4"/>
    </row>
    <row r="14" spans="1:11" ht="26.25" customHeight="1" x14ac:dyDescent="0.25">
      <c r="A14" s="14" t="s">
        <v>6</v>
      </c>
      <c r="B14" s="14" t="s">
        <v>1</v>
      </c>
      <c r="C14" s="15" t="s">
        <v>34</v>
      </c>
      <c r="E14" s="14" t="s">
        <v>5</v>
      </c>
      <c r="F14" s="14" t="s">
        <v>1</v>
      </c>
      <c r="G14" s="15" t="s">
        <v>54</v>
      </c>
      <c r="K14" s="4"/>
    </row>
    <row r="15" spans="1:11" x14ac:dyDescent="0.25">
      <c r="A15" s="14" t="s">
        <v>19</v>
      </c>
      <c r="B15" s="14" t="s">
        <v>1</v>
      </c>
      <c r="C15" s="15" t="s">
        <v>35</v>
      </c>
      <c r="E15" s="14" t="s">
        <v>43</v>
      </c>
      <c r="F15" s="14" t="s">
        <v>1</v>
      </c>
      <c r="G15" s="15" t="s">
        <v>53</v>
      </c>
      <c r="K15" s="4"/>
    </row>
    <row r="16" spans="1:11" x14ac:dyDescent="0.25">
      <c r="A16" s="18" t="s">
        <v>14</v>
      </c>
      <c r="B16" s="14" t="s">
        <v>1</v>
      </c>
      <c r="C16" s="15" t="s">
        <v>36</v>
      </c>
      <c r="F16" s="14"/>
      <c r="K16" s="4"/>
    </row>
    <row r="17" spans="1:11" x14ac:dyDescent="0.25">
      <c r="A17" s="18" t="s">
        <v>24</v>
      </c>
      <c r="B17" s="14" t="s">
        <v>1</v>
      </c>
      <c r="C17" s="15" t="s">
        <v>37</v>
      </c>
      <c r="F17" s="14"/>
      <c r="K17" s="4"/>
    </row>
    <row r="18" spans="1:11" ht="18" x14ac:dyDescent="0.25">
      <c r="A18" s="18" t="s">
        <v>17</v>
      </c>
      <c r="B18" s="14" t="s">
        <v>1</v>
      </c>
      <c r="C18" s="15" t="s">
        <v>213</v>
      </c>
      <c r="E18" s="19"/>
      <c r="F18" s="19"/>
      <c r="G18" s="19"/>
      <c r="K18" s="4"/>
    </row>
    <row r="19" spans="1:11" x14ac:dyDescent="0.25">
      <c r="A19" s="18" t="s">
        <v>214</v>
      </c>
      <c r="B19" s="14" t="s">
        <v>1</v>
      </c>
      <c r="C19" s="15" t="s">
        <v>38</v>
      </c>
      <c r="F19" s="14"/>
      <c r="K19" s="4"/>
    </row>
    <row r="20" spans="1:11" x14ac:dyDescent="0.25">
      <c r="B20" s="14"/>
      <c r="F20" s="14"/>
      <c r="K20" s="4"/>
    </row>
    <row r="21" spans="1:11" x14ac:dyDescent="0.25">
      <c r="B21" s="14"/>
      <c r="E21" s="20"/>
      <c r="F21" s="14"/>
      <c r="K21" s="4"/>
    </row>
    <row r="22" spans="1:11" x14ac:dyDescent="0.25">
      <c r="A22" s="2"/>
      <c r="B22" s="2"/>
      <c r="C22" s="2"/>
      <c r="F22" s="14"/>
      <c r="G22" s="21"/>
      <c r="K22" s="4"/>
    </row>
    <row r="23" spans="1:11" x14ac:dyDescent="0.25">
      <c r="B23" s="14"/>
      <c r="F23" s="14"/>
      <c r="K23" s="4"/>
    </row>
    <row r="24" spans="1:11" x14ac:dyDescent="0.25">
      <c r="B24" s="14"/>
      <c r="F24" s="14"/>
      <c r="K24" s="4"/>
    </row>
    <row r="25" spans="1:11" x14ac:dyDescent="0.25">
      <c r="B25" s="14"/>
      <c r="F25" s="14"/>
      <c r="K25" s="4"/>
    </row>
    <row r="26" spans="1:11" x14ac:dyDescent="0.25">
      <c r="B26" s="14"/>
      <c r="F26" s="14"/>
      <c r="K26" s="4"/>
    </row>
    <row r="27" spans="1:11" x14ac:dyDescent="0.25">
      <c r="B27" s="14"/>
      <c r="F27" s="14"/>
      <c r="K27" s="4"/>
    </row>
    <row r="28" spans="1:11" x14ac:dyDescent="0.25">
      <c r="B28" s="14"/>
      <c r="K28" s="4"/>
    </row>
    <row r="29" spans="1:11" x14ac:dyDescent="0.25">
      <c r="K29" s="4"/>
    </row>
    <row r="30" spans="1:11" x14ac:dyDescent="0.25">
      <c r="K30" s="4"/>
    </row>
    <row r="31" spans="1:11" x14ac:dyDescent="0.25">
      <c r="K31" s="4"/>
    </row>
    <row r="32" spans="1:11" x14ac:dyDescent="0.25">
      <c r="K32" s="4"/>
    </row>
    <row r="33" spans="11:11" x14ac:dyDescent="0.25">
      <c r="K33" s="4"/>
    </row>
    <row r="34" spans="11:11" x14ac:dyDescent="0.25">
      <c r="K34" s="4"/>
    </row>
    <row r="35" spans="11:11" x14ac:dyDescent="0.25">
      <c r="K35" s="4"/>
    </row>
    <row r="36" spans="11:11" x14ac:dyDescent="0.25">
      <c r="K36" s="4"/>
    </row>
    <row r="37" spans="11:11" x14ac:dyDescent="0.25">
      <c r="K37" s="4"/>
    </row>
    <row r="38" spans="11:11" x14ac:dyDescent="0.25">
      <c r="K38" s="4"/>
    </row>
    <row r="39" spans="11:11" x14ac:dyDescent="0.25">
      <c r="K39" s="4"/>
    </row>
    <row r="40" spans="11:11" x14ac:dyDescent="0.25">
      <c r="K40" s="4"/>
    </row>
    <row r="41" spans="11:11" x14ac:dyDescent="0.25">
      <c r="K41" s="4"/>
    </row>
    <row r="42" spans="11:11" x14ac:dyDescent="0.25">
      <c r="K42" s="4"/>
    </row>
    <row r="43" spans="11:11" x14ac:dyDescent="0.25">
      <c r="K43" s="4"/>
    </row>
    <row r="44" spans="11:11" x14ac:dyDescent="0.25">
      <c r="K44" s="4"/>
    </row>
    <row r="45" spans="11:11" x14ac:dyDescent="0.25">
      <c r="K45" s="4"/>
    </row>
    <row r="46" spans="11:11" x14ac:dyDescent="0.25">
      <c r="K46" s="4"/>
    </row>
    <row r="47" spans="11:11" x14ac:dyDescent="0.25">
      <c r="K47" s="4"/>
    </row>
    <row r="48" spans="11:11" x14ac:dyDescent="0.25">
      <c r="K48" s="4"/>
    </row>
    <row r="49" spans="11:11" x14ac:dyDescent="0.25">
      <c r="K49" s="4"/>
    </row>
    <row r="50" spans="11:11" x14ac:dyDescent="0.25">
      <c r="K50" s="4"/>
    </row>
    <row r="51" spans="11:11" x14ac:dyDescent="0.25">
      <c r="K51" s="4"/>
    </row>
    <row r="52" spans="11:11" x14ac:dyDescent="0.25">
      <c r="K52" s="4"/>
    </row>
    <row r="53" spans="11:11" x14ac:dyDescent="0.25">
      <c r="K53" s="4"/>
    </row>
    <row r="54" spans="11:11" x14ac:dyDescent="0.25">
      <c r="K54" s="4"/>
    </row>
    <row r="55" spans="11:11" x14ac:dyDescent="0.25">
      <c r="K55" s="4"/>
    </row>
    <row r="56" spans="11:11" x14ac:dyDescent="0.25">
      <c r="K56" s="4"/>
    </row>
    <row r="57" spans="11:11" x14ac:dyDescent="0.25">
      <c r="K57" s="4"/>
    </row>
    <row r="58" spans="11:11" x14ac:dyDescent="0.25">
      <c r="K58" s="4"/>
    </row>
    <row r="59" spans="11:11" x14ac:dyDescent="0.25">
      <c r="K59" s="4"/>
    </row>
    <row r="60" spans="11:11" x14ac:dyDescent="0.25">
      <c r="K60" s="4"/>
    </row>
    <row r="61" spans="11:11" x14ac:dyDescent="0.25">
      <c r="K61" s="4"/>
    </row>
    <row r="62" spans="11:11" x14ac:dyDescent="0.25">
      <c r="K62" s="4"/>
    </row>
    <row r="63" spans="11:11" x14ac:dyDescent="0.25">
      <c r="K63" s="4"/>
    </row>
  </sheetData>
  <mergeCells count="3">
    <mergeCell ref="A1:G1"/>
    <mergeCell ref="A2:G2"/>
    <mergeCell ref="E18:G18"/>
  </mergeCells>
  <phoneticPr fontId="1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O5" sqref="O5"/>
    </sheetView>
  </sheetViews>
  <sheetFormatPr defaultRowHeight="15" x14ac:dyDescent="0.25"/>
  <sheetData/>
  <phoneticPr fontId="11"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0"/>
  <sheetViews>
    <sheetView workbookViewId="0">
      <selection activeCell="F15" sqref="F15"/>
    </sheetView>
  </sheetViews>
  <sheetFormatPr defaultRowHeight="15" x14ac:dyDescent="0.25"/>
  <cols>
    <col min="1" max="1" width="9.140625" style="6"/>
    <col min="2" max="2" width="15.5703125" style="6" customWidth="1"/>
    <col min="3" max="3" width="13.140625" style="6" customWidth="1"/>
    <col min="4" max="10" width="9.140625" style="6"/>
  </cols>
  <sheetData>
    <row r="2" spans="1:3" ht="18.75" x14ac:dyDescent="0.3">
      <c r="A2" s="5" t="s">
        <v>185</v>
      </c>
    </row>
    <row r="5" spans="1:3" x14ac:dyDescent="0.25">
      <c r="A5" s="7" t="s">
        <v>193</v>
      </c>
    </row>
    <row r="7" spans="1:3" x14ac:dyDescent="0.25">
      <c r="B7" s="8"/>
      <c r="C7" s="8" t="s">
        <v>191</v>
      </c>
    </row>
    <row r="8" spans="1:3" x14ac:dyDescent="0.25">
      <c r="B8" s="8"/>
      <c r="C8" s="8" t="s">
        <v>192</v>
      </c>
    </row>
    <row r="9" spans="1:3" x14ac:dyDescent="0.25">
      <c r="B9" s="8"/>
      <c r="C9" s="8" t="s">
        <v>190</v>
      </c>
    </row>
    <row r="10" spans="1:3" x14ac:dyDescent="0.25">
      <c r="B10" s="9" t="s">
        <v>186</v>
      </c>
      <c r="C10" s="9" t="s">
        <v>189</v>
      </c>
    </row>
    <row r="11" spans="1:3" x14ac:dyDescent="0.25">
      <c r="B11" s="8" t="s">
        <v>187</v>
      </c>
      <c r="C11" s="8" t="s">
        <v>194</v>
      </c>
    </row>
    <row r="12" spans="1:3" x14ac:dyDescent="0.25">
      <c r="B12" s="8" t="s">
        <v>188</v>
      </c>
      <c r="C12" s="8" t="s">
        <v>195</v>
      </c>
    </row>
    <row r="14" spans="1:3" x14ac:dyDescent="0.25">
      <c r="A14" s="7" t="s">
        <v>203</v>
      </c>
    </row>
    <row r="16" spans="1:3" x14ac:dyDescent="0.25">
      <c r="B16" s="8"/>
      <c r="C16" s="8" t="s">
        <v>190</v>
      </c>
    </row>
    <row r="17" spans="1:3" x14ac:dyDescent="0.25">
      <c r="B17" s="9" t="s">
        <v>191</v>
      </c>
      <c r="C17" s="9" t="s">
        <v>189</v>
      </c>
    </row>
    <row r="18" spans="1:3" x14ac:dyDescent="0.25">
      <c r="B18" s="8" t="s">
        <v>196</v>
      </c>
      <c r="C18" s="8">
        <v>-120</v>
      </c>
    </row>
    <row r="19" spans="1:3" x14ac:dyDescent="0.25">
      <c r="B19" s="8" t="s">
        <v>197</v>
      </c>
      <c r="C19" s="8">
        <v>-40</v>
      </c>
    </row>
    <row r="21" spans="1:3" x14ac:dyDescent="0.25">
      <c r="A21" s="6" t="s">
        <v>198</v>
      </c>
    </row>
    <row r="23" spans="1:3" x14ac:dyDescent="0.25">
      <c r="A23" s="6" t="s">
        <v>200</v>
      </c>
    </row>
    <row r="24" spans="1:3" x14ac:dyDescent="0.25">
      <c r="B24" s="6" t="s">
        <v>199</v>
      </c>
    </row>
    <row r="26" spans="1:3" x14ac:dyDescent="0.25">
      <c r="A26" s="6" t="s">
        <v>184</v>
      </c>
    </row>
    <row r="27" spans="1:3" x14ac:dyDescent="0.25">
      <c r="B27" s="6" t="s">
        <v>204</v>
      </c>
    </row>
    <row r="29" spans="1:3" x14ac:dyDescent="0.25">
      <c r="A29" s="6" t="s">
        <v>201</v>
      </c>
    </row>
    <row r="30" spans="1:3" x14ac:dyDescent="0.25">
      <c r="B30" s="6" t="s">
        <v>202</v>
      </c>
    </row>
  </sheetData>
  <pageMargins left="0.2" right="0.2"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1"/>
  <sheetViews>
    <sheetView topLeftCell="D74" zoomScale="80" zoomScaleNormal="80" workbookViewId="0">
      <selection activeCell="M86" sqref="M86"/>
    </sheetView>
  </sheetViews>
  <sheetFormatPr defaultRowHeight="15" x14ac:dyDescent="0.25"/>
  <cols>
    <col min="1" max="1" width="59.85546875" style="2" customWidth="1"/>
    <col min="2" max="2" width="9.140625" style="3"/>
    <col min="3" max="3" width="54" style="3" customWidth="1"/>
    <col min="4" max="4" width="12.85546875" style="2" customWidth="1"/>
    <col min="5" max="5" width="9.5703125" style="2" bestFit="1" customWidth="1"/>
    <col min="6" max="6" width="9.140625" style="2"/>
    <col min="7" max="7" width="18" style="2" customWidth="1"/>
    <col min="8" max="8" width="9.140625" style="2"/>
    <col min="9" max="9" width="31.5703125" style="2" customWidth="1"/>
    <col min="10" max="10" width="9.140625" style="3"/>
    <col min="11" max="11" width="40.85546875" style="3" bestFit="1" customWidth="1"/>
    <col min="12" max="12" width="11.85546875" style="2" customWidth="1"/>
    <col min="13" max="13" width="9.42578125" style="2" bestFit="1" customWidth="1"/>
    <col min="14" max="14" width="9.140625" style="2"/>
    <col min="15" max="15" width="18.140625" style="2" customWidth="1"/>
    <col min="16" max="16384" width="9.140625" style="2"/>
  </cols>
  <sheetData>
    <row r="1" spans="1:16" x14ac:dyDescent="0.25">
      <c r="A1" s="23" t="s">
        <v>117</v>
      </c>
      <c r="B1" s="23"/>
      <c r="C1" s="23"/>
      <c r="D1" s="23"/>
      <c r="E1" s="23"/>
      <c r="F1" s="24"/>
      <c r="G1" s="24"/>
      <c r="H1" s="25"/>
      <c r="I1" s="26" t="s">
        <v>117</v>
      </c>
      <c r="J1" s="26"/>
      <c r="K1" s="26"/>
      <c r="L1" s="26"/>
      <c r="M1" s="26"/>
      <c r="N1" s="27"/>
      <c r="O1" s="27"/>
      <c r="P1" s="25"/>
    </row>
    <row r="2" spans="1:16" x14ac:dyDescent="0.25">
      <c r="A2" s="28"/>
      <c r="B2" s="29"/>
      <c r="C2" s="29"/>
      <c r="D2" s="28"/>
      <c r="E2" s="24"/>
      <c r="F2" s="24"/>
      <c r="G2" s="24"/>
      <c r="H2" s="25"/>
      <c r="I2" s="30"/>
      <c r="J2" s="31"/>
      <c r="K2" s="31"/>
      <c r="L2" s="30"/>
      <c r="M2" s="27"/>
      <c r="N2" s="27"/>
      <c r="O2" s="27"/>
      <c r="P2" s="25"/>
    </row>
    <row r="3" spans="1:16" x14ac:dyDescent="0.25">
      <c r="A3" s="28" t="s">
        <v>7</v>
      </c>
      <c r="B3" s="29"/>
      <c r="C3" s="29"/>
      <c r="D3" s="28"/>
      <c r="E3" s="24"/>
      <c r="F3" s="24"/>
      <c r="G3" s="24"/>
      <c r="H3" s="25"/>
      <c r="I3" s="30" t="s">
        <v>7</v>
      </c>
      <c r="J3" s="31"/>
      <c r="K3" s="31"/>
      <c r="L3" s="30"/>
      <c r="M3" s="27"/>
      <c r="N3" s="27"/>
      <c r="O3" s="27"/>
      <c r="P3" s="25"/>
    </row>
    <row r="4" spans="1:16" x14ac:dyDescent="0.25">
      <c r="A4" s="28"/>
      <c r="B4" s="29"/>
      <c r="C4" s="29"/>
      <c r="D4" s="28"/>
      <c r="E4" s="24"/>
      <c r="F4" s="24"/>
      <c r="G4" s="24"/>
      <c r="H4" s="25"/>
      <c r="I4" s="30"/>
      <c r="J4" s="31"/>
      <c r="K4" s="31"/>
      <c r="L4" s="30"/>
      <c r="M4" s="27"/>
      <c r="N4" s="27"/>
      <c r="O4" s="27"/>
      <c r="P4" s="25"/>
    </row>
    <row r="5" spans="1:16" ht="16.5" x14ac:dyDescent="0.3">
      <c r="A5" s="28" t="s">
        <v>98</v>
      </c>
      <c r="B5" s="29" t="s">
        <v>1</v>
      </c>
      <c r="C5" s="29">
        <v>-40</v>
      </c>
      <c r="D5" s="28" t="s">
        <v>8</v>
      </c>
      <c r="E5" s="24"/>
      <c r="F5" s="24"/>
      <c r="G5" s="24"/>
      <c r="H5" s="25"/>
      <c r="I5" s="30" t="s">
        <v>98</v>
      </c>
      <c r="J5" s="31" t="s">
        <v>1</v>
      </c>
      <c r="K5" s="108">
        <v>-40</v>
      </c>
      <c r="L5" s="30" t="s">
        <v>8</v>
      </c>
      <c r="M5" s="27"/>
      <c r="N5" s="27"/>
      <c r="O5" s="27"/>
      <c r="P5" s="25"/>
    </row>
    <row r="6" spans="1:16" ht="16.5" x14ac:dyDescent="0.3">
      <c r="A6" s="28" t="s">
        <v>99</v>
      </c>
      <c r="B6" s="29" t="s">
        <v>1</v>
      </c>
      <c r="C6" s="29">
        <v>25</v>
      </c>
      <c r="D6" s="28" t="s">
        <v>55</v>
      </c>
      <c r="E6" s="24"/>
      <c r="F6" s="24"/>
      <c r="G6" s="24"/>
      <c r="H6" s="25"/>
      <c r="I6" s="30" t="s">
        <v>99</v>
      </c>
      <c r="J6" s="31" t="s">
        <v>1</v>
      </c>
      <c r="K6" s="108">
        <v>25</v>
      </c>
      <c r="L6" s="30" t="s">
        <v>55</v>
      </c>
      <c r="M6" s="27"/>
      <c r="N6" s="27"/>
      <c r="O6" s="27"/>
      <c r="P6" s="25"/>
    </row>
    <row r="7" spans="1:16" ht="16.5" x14ac:dyDescent="0.3">
      <c r="A7" s="28" t="s">
        <v>100</v>
      </c>
      <c r="B7" s="29" t="s">
        <v>1</v>
      </c>
      <c r="C7" s="29">
        <v>25</v>
      </c>
      <c r="D7" s="28" t="s">
        <v>8</v>
      </c>
      <c r="E7" s="24"/>
      <c r="F7" s="24"/>
      <c r="G7" s="24"/>
      <c r="H7" s="25"/>
      <c r="I7" s="30" t="s">
        <v>100</v>
      </c>
      <c r="J7" s="31" t="s">
        <v>1</v>
      </c>
      <c r="K7" s="108">
        <v>25</v>
      </c>
      <c r="L7" s="30" t="s">
        <v>8</v>
      </c>
      <c r="M7" s="27"/>
      <c r="N7" s="27"/>
      <c r="O7" s="27"/>
      <c r="P7" s="25"/>
    </row>
    <row r="8" spans="1:16" ht="16.5" x14ac:dyDescent="0.3">
      <c r="A8" s="28" t="s">
        <v>101</v>
      </c>
      <c r="B8" s="29" t="s">
        <v>1</v>
      </c>
      <c r="C8" s="29">
        <v>10</v>
      </c>
      <c r="D8" s="28" t="s">
        <v>55</v>
      </c>
      <c r="E8" s="24"/>
      <c r="F8" s="32"/>
      <c r="G8" s="24"/>
      <c r="H8" s="25"/>
      <c r="I8" s="30" t="s">
        <v>101</v>
      </c>
      <c r="J8" s="31" t="s">
        <v>1</v>
      </c>
      <c r="K8" s="108">
        <v>10</v>
      </c>
      <c r="L8" s="30" t="s">
        <v>55</v>
      </c>
      <c r="M8" s="27"/>
      <c r="N8" s="33"/>
      <c r="O8" s="27"/>
      <c r="P8" s="25"/>
    </row>
    <row r="9" spans="1:16" ht="16.5" x14ac:dyDescent="0.3">
      <c r="A9" s="28" t="s">
        <v>62</v>
      </c>
      <c r="B9" s="29" t="s">
        <v>1</v>
      </c>
      <c r="C9" s="29">
        <v>120</v>
      </c>
      <c r="D9" s="28" t="s">
        <v>8</v>
      </c>
      <c r="E9" s="24" t="s">
        <v>1</v>
      </c>
      <c r="F9" s="32">
        <f>C9+459.67</f>
        <v>579.67000000000007</v>
      </c>
      <c r="G9" s="24" t="s">
        <v>10</v>
      </c>
      <c r="H9" s="25"/>
      <c r="I9" s="30" t="s">
        <v>62</v>
      </c>
      <c r="J9" s="31" t="s">
        <v>1</v>
      </c>
      <c r="K9" s="108">
        <v>120</v>
      </c>
      <c r="L9" s="30" t="s">
        <v>8</v>
      </c>
      <c r="M9" s="27" t="s">
        <v>1</v>
      </c>
      <c r="N9" s="33">
        <f>K9+459.67</f>
        <v>579.67000000000007</v>
      </c>
      <c r="O9" s="27" t="s">
        <v>10</v>
      </c>
      <c r="P9" s="25"/>
    </row>
    <row r="10" spans="1:16" ht="16.5" x14ac:dyDescent="0.3">
      <c r="A10" s="28" t="s">
        <v>102</v>
      </c>
      <c r="B10" s="29" t="s">
        <v>1</v>
      </c>
      <c r="C10" s="34">
        <v>10</v>
      </c>
      <c r="D10" s="28" t="s">
        <v>56</v>
      </c>
      <c r="E10" s="24"/>
      <c r="F10" s="24"/>
      <c r="G10" s="24"/>
      <c r="H10" s="25"/>
      <c r="I10" s="30" t="s">
        <v>102</v>
      </c>
      <c r="J10" s="31" t="s">
        <v>1</v>
      </c>
      <c r="K10" s="109">
        <v>10</v>
      </c>
      <c r="L10" s="30" t="s">
        <v>56</v>
      </c>
      <c r="M10" s="27"/>
      <c r="N10" s="27"/>
      <c r="O10" s="27"/>
      <c r="P10" s="25"/>
    </row>
    <row r="11" spans="1:16" ht="16.5" x14ac:dyDescent="0.3">
      <c r="A11" s="28" t="s">
        <v>103</v>
      </c>
      <c r="B11" s="29" t="s">
        <v>1</v>
      </c>
      <c r="C11" s="29">
        <v>1.5</v>
      </c>
      <c r="D11" s="28" t="s">
        <v>56</v>
      </c>
      <c r="E11" s="24"/>
      <c r="F11" s="24"/>
      <c r="G11" s="24"/>
      <c r="H11" s="25"/>
      <c r="I11" s="30" t="s">
        <v>103</v>
      </c>
      <c r="J11" s="31" t="s">
        <v>1</v>
      </c>
      <c r="K11" s="108">
        <v>1.5</v>
      </c>
      <c r="L11" s="30" t="s">
        <v>56</v>
      </c>
      <c r="M11" s="27"/>
      <c r="N11" s="27"/>
      <c r="O11" s="27"/>
      <c r="P11" s="25"/>
    </row>
    <row r="12" spans="1:16" ht="18" x14ac:dyDescent="0.25">
      <c r="A12" s="28" t="s">
        <v>104</v>
      </c>
      <c r="B12" s="29" t="s">
        <v>1</v>
      </c>
      <c r="C12" s="29">
        <v>240</v>
      </c>
      <c r="D12" s="28" t="s">
        <v>9</v>
      </c>
      <c r="E12" s="24"/>
      <c r="F12" s="24"/>
      <c r="G12" s="24"/>
      <c r="H12" s="25"/>
      <c r="I12" s="30" t="s">
        <v>104</v>
      </c>
      <c r="J12" s="31" t="s">
        <v>1</v>
      </c>
      <c r="K12" s="108">
        <v>240</v>
      </c>
      <c r="L12" s="30" t="s">
        <v>9</v>
      </c>
      <c r="M12" s="27"/>
      <c r="N12" s="27"/>
      <c r="O12" s="27"/>
      <c r="P12" s="25"/>
    </row>
    <row r="13" spans="1:16" ht="18" x14ac:dyDescent="0.25">
      <c r="A13" s="28" t="s">
        <v>105</v>
      </c>
      <c r="B13" s="29" t="s">
        <v>1</v>
      </c>
      <c r="C13" s="29">
        <v>16</v>
      </c>
      <c r="D13" s="28" t="s">
        <v>9</v>
      </c>
      <c r="E13" s="24"/>
      <c r="F13" s="24"/>
      <c r="G13" s="24"/>
      <c r="H13" s="25"/>
      <c r="I13" s="30" t="s">
        <v>105</v>
      </c>
      <c r="J13" s="31" t="s">
        <v>1</v>
      </c>
      <c r="K13" s="108">
        <v>16</v>
      </c>
      <c r="L13" s="30" t="s">
        <v>9</v>
      </c>
      <c r="M13" s="27"/>
      <c r="N13" s="27"/>
      <c r="O13" s="27"/>
      <c r="P13" s="25"/>
    </row>
    <row r="14" spans="1:16" ht="16.5" x14ac:dyDescent="0.3">
      <c r="A14" s="28" t="s">
        <v>63</v>
      </c>
      <c r="B14" s="29" t="s">
        <v>1</v>
      </c>
      <c r="C14" s="29">
        <v>325</v>
      </c>
      <c r="D14" s="28" t="s">
        <v>57</v>
      </c>
      <c r="E14" s="24"/>
      <c r="F14" s="24"/>
      <c r="G14" s="24"/>
      <c r="H14" s="25"/>
      <c r="I14" s="30" t="s">
        <v>63</v>
      </c>
      <c r="J14" s="31" t="s">
        <v>1</v>
      </c>
      <c r="K14" s="108">
        <v>325</v>
      </c>
      <c r="L14" s="30" t="s">
        <v>57</v>
      </c>
      <c r="M14" s="27"/>
      <c r="N14" s="27"/>
      <c r="O14" s="27"/>
      <c r="P14" s="25"/>
    </row>
    <row r="15" spans="1:16" ht="16.5" x14ac:dyDescent="0.3">
      <c r="A15" s="28" t="s">
        <v>64</v>
      </c>
      <c r="B15" s="29" t="s">
        <v>1</v>
      </c>
      <c r="C15" s="29">
        <v>265</v>
      </c>
      <c r="D15" s="28" t="s">
        <v>57</v>
      </c>
      <c r="E15" s="24"/>
      <c r="F15" s="24"/>
      <c r="G15" s="24"/>
      <c r="H15" s="25"/>
      <c r="I15" s="30" t="s">
        <v>64</v>
      </c>
      <c r="J15" s="31" t="s">
        <v>1</v>
      </c>
      <c r="K15" s="108">
        <v>265</v>
      </c>
      <c r="L15" s="30" t="s">
        <v>57</v>
      </c>
      <c r="M15" s="27"/>
      <c r="N15" s="27"/>
      <c r="O15" s="27"/>
      <c r="P15" s="25"/>
    </row>
    <row r="16" spans="1:16" ht="16.5" x14ac:dyDescent="0.3">
      <c r="A16" s="28" t="s">
        <v>106</v>
      </c>
      <c r="B16" s="29" t="s">
        <v>1</v>
      </c>
      <c r="C16" s="29">
        <v>425</v>
      </c>
      <c r="D16" s="28" t="s">
        <v>57</v>
      </c>
      <c r="E16" s="24"/>
      <c r="F16" s="24"/>
      <c r="G16" s="24"/>
      <c r="H16" s="25"/>
      <c r="I16" s="30" t="s">
        <v>106</v>
      </c>
      <c r="J16" s="31" t="s">
        <v>1</v>
      </c>
      <c r="K16" s="108">
        <v>425</v>
      </c>
      <c r="L16" s="30" t="s">
        <v>57</v>
      </c>
      <c r="M16" s="27"/>
      <c r="N16" s="27"/>
      <c r="O16" s="27"/>
      <c r="P16" s="25"/>
    </row>
    <row r="17" spans="1:16" ht="16.5" x14ac:dyDescent="0.3">
      <c r="A17" s="28" t="s">
        <v>65</v>
      </c>
      <c r="B17" s="29" t="s">
        <v>1</v>
      </c>
      <c r="C17" s="35">
        <v>405</v>
      </c>
      <c r="D17" s="28" t="s">
        <v>57</v>
      </c>
      <c r="E17" s="24"/>
      <c r="F17" s="24"/>
      <c r="G17" s="24"/>
      <c r="H17" s="25"/>
      <c r="I17" s="30" t="s">
        <v>65</v>
      </c>
      <c r="J17" s="31" t="s">
        <v>1</v>
      </c>
      <c r="K17" s="110">
        <v>405</v>
      </c>
      <c r="L17" s="30" t="s">
        <v>57</v>
      </c>
      <c r="M17" s="27"/>
      <c r="N17" s="27"/>
      <c r="O17" s="27"/>
      <c r="P17" s="25"/>
    </row>
    <row r="18" spans="1:16" ht="16.5" x14ac:dyDescent="0.3">
      <c r="A18" s="28" t="s">
        <v>109</v>
      </c>
      <c r="B18" s="29" t="s">
        <v>1</v>
      </c>
      <c r="C18" s="29">
        <v>440</v>
      </c>
      <c r="D18" s="28" t="s">
        <v>57</v>
      </c>
      <c r="E18" s="24" t="s">
        <v>71</v>
      </c>
      <c r="F18" s="24"/>
      <c r="G18" s="24"/>
      <c r="H18" s="25"/>
      <c r="I18" s="30" t="s">
        <v>109</v>
      </c>
      <c r="J18" s="31" t="s">
        <v>1</v>
      </c>
      <c r="K18" s="108">
        <v>440</v>
      </c>
      <c r="L18" s="30" t="s">
        <v>57</v>
      </c>
      <c r="M18" s="27" t="s">
        <v>71</v>
      </c>
      <c r="N18" s="27"/>
      <c r="O18" s="27"/>
      <c r="P18" s="25"/>
    </row>
    <row r="19" spans="1:16" ht="16.5" x14ac:dyDescent="0.3">
      <c r="A19" s="28" t="s">
        <v>110</v>
      </c>
      <c r="B19" s="29" t="s">
        <v>1</v>
      </c>
      <c r="C19" s="29">
        <v>465</v>
      </c>
      <c r="D19" s="28" t="s">
        <v>57</v>
      </c>
      <c r="E19" s="24"/>
      <c r="F19" s="24"/>
      <c r="G19" s="24"/>
      <c r="H19" s="25"/>
      <c r="I19" s="30" t="s">
        <v>110</v>
      </c>
      <c r="J19" s="31" t="s">
        <v>1</v>
      </c>
      <c r="K19" s="108">
        <v>465</v>
      </c>
      <c r="L19" s="30" t="s">
        <v>57</v>
      </c>
      <c r="M19" s="27"/>
      <c r="N19" s="27"/>
      <c r="O19" s="27"/>
      <c r="P19" s="25"/>
    </row>
    <row r="20" spans="1:16" x14ac:dyDescent="0.25">
      <c r="A20" s="28" t="s">
        <v>70</v>
      </c>
      <c r="B20" s="29" t="s">
        <v>1</v>
      </c>
      <c r="C20" s="29">
        <v>0.75</v>
      </c>
      <c r="D20" s="28"/>
      <c r="E20" s="24"/>
      <c r="F20" s="24"/>
      <c r="G20" s="24"/>
      <c r="H20" s="25"/>
      <c r="I20" s="30" t="s">
        <v>70</v>
      </c>
      <c r="J20" s="31" t="s">
        <v>1</v>
      </c>
      <c r="K20" s="108">
        <v>0.75</v>
      </c>
      <c r="L20" s="30"/>
      <c r="M20" s="27"/>
      <c r="N20" s="27"/>
      <c r="O20" s="27"/>
      <c r="P20" s="25"/>
    </row>
    <row r="21" spans="1:16" x14ac:dyDescent="0.25">
      <c r="A21" s="28"/>
      <c r="B21" s="29"/>
      <c r="C21" s="29"/>
      <c r="D21" s="28"/>
      <c r="E21" s="24"/>
      <c r="F21" s="24"/>
      <c r="G21" s="24"/>
      <c r="H21" s="25"/>
      <c r="I21" s="30"/>
      <c r="J21" s="31"/>
      <c r="K21" s="31"/>
      <c r="L21" s="30"/>
      <c r="M21" s="27"/>
      <c r="N21" s="27"/>
      <c r="O21" s="27"/>
      <c r="P21" s="25"/>
    </row>
    <row r="22" spans="1:16" x14ac:dyDescent="0.25">
      <c r="A22" s="28" t="s">
        <v>152</v>
      </c>
      <c r="B22" s="29"/>
      <c r="C22" s="29"/>
      <c r="D22" s="28"/>
      <c r="E22" s="24"/>
      <c r="F22" s="24"/>
      <c r="G22" s="24"/>
      <c r="H22" s="25"/>
      <c r="I22" s="30" t="s">
        <v>152</v>
      </c>
      <c r="J22" s="31"/>
      <c r="K22" s="31"/>
      <c r="L22" s="30"/>
      <c r="M22" s="27"/>
      <c r="N22" s="27"/>
      <c r="O22" s="27"/>
      <c r="P22" s="25"/>
    </row>
    <row r="23" spans="1:16" x14ac:dyDescent="0.25">
      <c r="A23" s="28"/>
      <c r="B23" s="29"/>
      <c r="C23" s="29"/>
      <c r="D23" s="28"/>
      <c r="E23" s="24"/>
      <c r="F23" s="24"/>
      <c r="G23" s="24"/>
      <c r="H23" s="25"/>
      <c r="I23" s="30"/>
      <c r="J23" s="31"/>
      <c r="K23" s="31"/>
      <c r="L23" s="30"/>
      <c r="M23" s="27"/>
      <c r="N23" s="27"/>
      <c r="O23" s="27"/>
      <c r="P23" s="25"/>
    </row>
    <row r="24" spans="1:16" ht="16.5" x14ac:dyDescent="0.3">
      <c r="A24" s="36" t="s">
        <v>154</v>
      </c>
      <c r="B24" s="29" t="s">
        <v>1</v>
      </c>
      <c r="C24" s="37" t="s">
        <v>159</v>
      </c>
      <c r="D24" s="28"/>
      <c r="E24" s="24"/>
      <c r="F24" s="24"/>
      <c r="G24" s="38" t="s">
        <v>153</v>
      </c>
      <c r="H24" s="25"/>
      <c r="I24" s="39" t="s">
        <v>154</v>
      </c>
      <c r="J24" s="31" t="s">
        <v>1</v>
      </c>
      <c r="K24" s="40" t="s">
        <v>159</v>
      </c>
      <c r="L24" s="30"/>
      <c r="M24" s="27"/>
      <c r="N24" s="27"/>
      <c r="O24" s="41" t="s">
        <v>153</v>
      </c>
      <c r="P24" s="25"/>
    </row>
    <row r="25" spans="1:16" x14ac:dyDescent="0.25">
      <c r="A25" s="36"/>
      <c r="B25" s="29"/>
      <c r="C25" s="42"/>
      <c r="D25" s="28"/>
      <c r="E25" s="24"/>
      <c r="F25" s="24"/>
      <c r="G25" s="38"/>
      <c r="H25" s="25"/>
      <c r="I25" s="39"/>
      <c r="J25" s="31"/>
      <c r="K25" s="43"/>
      <c r="L25" s="30"/>
      <c r="M25" s="27"/>
      <c r="N25" s="27"/>
      <c r="O25" s="41"/>
      <c r="P25" s="25"/>
    </row>
    <row r="26" spans="1:16" x14ac:dyDescent="0.25">
      <c r="A26" s="36" t="s">
        <v>12</v>
      </c>
      <c r="B26" s="29" t="s">
        <v>1</v>
      </c>
      <c r="C26" s="42" t="s">
        <v>181</v>
      </c>
      <c r="D26" s="28"/>
      <c r="E26" s="24"/>
      <c r="F26" s="24"/>
      <c r="G26" s="38" t="s">
        <v>156</v>
      </c>
      <c r="H26" s="25"/>
      <c r="I26" s="39" t="s">
        <v>12</v>
      </c>
      <c r="J26" s="31" t="s">
        <v>1</v>
      </c>
      <c r="K26" s="43" t="s">
        <v>155</v>
      </c>
      <c r="L26" s="30"/>
      <c r="M26" s="27"/>
      <c r="N26" s="27"/>
      <c r="O26" s="41" t="s">
        <v>156</v>
      </c>
      <c r="P26" s="25"/>
    </row>
    <row r="27" spans="1:16" x14ac:dyDescent="0.25">
      <c r="A27" s="28"/>
      <c r="B27" s="29"/>
      <c r="C27" s="29"/>
      <c r="D27" s="28"/>
      <c r="E27" s="24"/>
      <c r="F27" s="24"/>
      <c r="G27" s="24"/>
      <c r="H27" s="25"/>
      <c r="I27" s="30"/>
      <c r="J27" s="31"/>
      <c r="K27" s="31"/>
      <c r="L27" s="30"/>
      <c r="M27" s="27"/>
      <c r="N27" s="27"/>
      <c r="O27" s="27"/>
      <c r="P27" s="25"/>
    </row>
    <row r="28" spans="1:16" x14ac:dyDescent="0.25">
      <c r="A28" s="44" t="s">
        <v>149</v>
      </c>
      <c r="B28" s="45"/>
      <c r="C28" s="45"/>
      <c r="D28" s="45"/>
      <c r="E28" s="24"/>
      <c r="F28" s="24"/>
      <c r="G28" s="24"/>
      <c r="H28" s="25"/>
      <c r="I28" s="46" t="s">
        <v>149</v>
      </c>
      <c r="J28" s="47"/>
      <c r="K28" s="47"/>
      <c r="L28" s="47"/>
      <c r="M28" s="27"/>
      <c r="N28" s="27"/>
      <c r="O28" s="27"/>
      <c r="P28" s="25"/>
    </row>
    <row r="29" spans="1:16" x14ac:dyDescent="0.25">
      <c r="A29" s="28"/>
      <c r="B29" s="29"/>
      <c r="C29" s="29"/>
      <c r="D29" s="28"/>
      <c r="E29" s="24"/>
      <c r="F29" s="24"/>
      <c r="G29" s="28"/>
      <c r="H29" s="25"/>
      <c r="I29" s="30"/>
      <c r="J29" s="31"/>
      <c r="K29" s="31"/>
      <c r="L29" s="30"/>
      <c r="M29" s="27"/>
      <c r="N29" s="27"/>
      <c r="O29" s="30"/>
      <c r="P29" s="25"/>
    </row>
    <row r="30" spans="1:16" ht="16.5" x14ac:dyDescent="0.3">
      <c r="A30" s="36" t="s">
        <v>80</v>
      </c>
      <c r="B30" s="29" t="s">
        <v>1</v>
      </c>
      <c r="C30" s="42" t="s">
        <v>150</v>
      </c>
      <c r="D30" s="28"/>
      <c r="E30" s="24"/>
      <c r="F30" s="24"/>
      <c r="G30" s="38"/>
      <c r="H30" s="25"/>
      <c r="I30" s="39" t="s">
        <v>80</v>
      </c>
      <c r="J30" s="31" t="s">
        <v>1</v>
      </c>
      <c r="K30" s="43" t="s">
        <v>150</v>
      </c>
      <c r="L30" s="30"/>
      <c r="M30" s="27"/>
      <c r="N30" s="27"/>
      <c r="O30" s="41"/>
      <c r="P30" s="25"/>
    </row>
    <row r="31" spans="1:16" x14ac:dyDescent="0.25">
      <c r="A31" s="28"/>
      <c r="B31" s="29"/>
      <c r="C31" s="29"/>
      <c r="D31" s="28"/>
      <c r="E31" s="24"/>
      <c r="F31" s="24"/>
      <c r="G31" s="28"/>
      <c r="H31" s="25"/>
      <c r="I31" s="30"/>
      <c r="J31" s="31"/>
      <c r="K31" s="31"/>
      <c r="L31" s="30"/>
      <c r="M31" s="27"/>
      <c r="N31" s="27"/>
      <c r="O31" s="30"/>
      <c r="P31" s="25"/>
    </row>
    <row r="32" spans="1:16" ht="15" customHeight="1" x14ac:dyDescent="0.25">
      <c r="A32" s="28" t="s">
        <v>170</v>
      </c>
      <c r="B32" s="29"/>
      <c r="C32" s="29"/>
      <c r="D32" s="28"/>
      <c r="E32" s="24"/>
      <c r="F32" s="24"/>
      <c r="G32" s="28"/>
      <c r="H32" s="25"/>
      <c r="I32" s="30" t="s">
        <v>170</v>
      </c>
      <c r="J32" s="31"/>
      <c r="K32" s="31"/>
      <c r="L32" s="30"/>
      <c r="M32" s="27"/>
      <c r="N32" s="27"/>
      <c r="O32" s="30"/>
      <c r="P32" s="25"/>
    </row>
    <row r="33" spans="1:16" x14ac:dyDescent="0.25">
      <c r="A33" s="28"/>
      <c r="B33" s="29"/>
      <c r="C33" s="29"/>
      <c r="D33" s="28"/>
      <c r="E33" s="24"/>
      <c r="F33" s="24"/>
      <c r="G33" s="28"/>
      <c r="H33" s="25"/>
      <c r="I33" s="30"/>
      <c r="J33" s="31"/>
      <c r="K33" s="31"/>
      <c r="L33" s="30"/>
      <c r="M33" s="27"/>
      <c r="N33" s="27"/>
      <c r="O33" s="30"/>
      <c r="P33" s="25"/>
    </row>
    <row r="34" spans="1:16" ht="16.5" x14ac:dyDescent="0.3">
      <c r="A34" s="36" t="s">
        <v>107</v>
      </c>
      <c r="B34" s="29" t="s">
        <v>1</v>
      </c>
      <c r="C34" s="42" t="s">
        <v>108</v>
      </c>
      <c r="D34" s="28"/>
      <c r="E34" s="24"/>
      <c r="F34" s="24"/>
      <c r="G34" s="38" t="s">
        <v>151</v>
      </c>
      <c r="H34" s="25"/>
      <c r="I34" s="39" t="s">
        <v>107</v>
      </c>
      <c r="J34" s="31" t="s">
        <v>1</v>
      </c>
      <c r="K34" s="43" t="s">
        <v>108</v>
      </c>
      <c r="L34" s="30"/>
      <c r="M34" s="27"/>
      <c r="N34" s="27"/>
      <c r="O34" s="41" t="s">
        <v>151</v>
      </c>
      <c r="P34" s="25"/>
    </row>
    <row r="35" spans="1:16" x14ac:dyDescent="0.25">
      <c r="A35" s="36"/>
      <c r="B35" s="29"/>
      <c r="C35" s="42"/>
      <c r="D35" s="28"/>
      <c r="E35" s="24"/>
      <c r="F35" s="24"/>
      <c r="G35" s="38"/>
      <c r="H35" s="25"/>
      <c r="I35" s="39"/>
      <c r="J35" s="31"/>
      <c r="K35" s="43"/>
      <c r="L35" s="30"/>
      <c r="M35" s="27"/>
      <c r="N35" s="27"/>
      <c r="O35" s="41"/>
      <c r="P35" s="25"/>
    </row>
    <row r="36" spans="1:16" x14ac:dyDescent="0.25">
      <c r="A36" s="48" t="s">
        <v>158</v>
      </c>
      <c r="B36" s="29"/>
      <c r="C36" s="42"/>
      <c r="D36" s="28"/>
      <c r="E36" s="24"/>
      <c r="F36" s="24"/>
      <c r="G36" s="38"/>
      <c r="H36" s="25"/>
      <c r="I36" s="49" t="s">
        <v>157</v>
      </c>
      <c r="J36" s="31"/>
      <c r="K36" s="43"/>
      <c r="L36" s="30"/>
      <c r="M36" s="27"/>
      <c r="N36" s="27"/>
      <c r="O36" s="41"/>
      <c r="P36" s="25"/>
    </row>
    <row r="37" spans="1:16" x14ac:dyDescent="0.25">
      <c r="A37" s="50"/>
      <c r="B37" s="51"/>
      <c r="C37" s="51"/>
      <c r="D37" s="51"/>
      <c r="E37" s="52"/>
      <c r="F37" s="52"/>
      <c r="G37" s="28"/>
      <c r="H37" s="25"/>
      <c r="I37" s="53"/>
      <c r="J37" s="54"/>
      <c r="K37" s="54"/>
      <c r="L37" s="54"/>
      <c r="M37" s="55"/>
      <c r="N37" s="55"/>
      <c r="O37" s="30"/>
      <c r="P37" s="25"/>
    </row>
    <row r="38" spans="1:16" x14ac:dyDescent="0.25">
      <c r="A38" s="56" t="s">
        <v>58</v>
      </c>
      <c r="B38" s="56"/>
      <c r="C38" s="51"/>
      <c r="D38" s="51"/>
      <c r="E38" s="52"/>
      <c r="F38" s="52"/>
      <c r="G38" s="28"/>
      <c r="H38" s="25"/>
      <c r="I38" s="57" t="s">
        <v>58</v>
      </c>
      <c r="J38" s="57"/>
      <c r="K38" s="54"/>
      <c r="L38" s="54"/>
      <c r="M38" s="55"/>
      <c r="N38" s="55"/>
      <c r="O38" s="30"/>
      <c r="P38" s="25"/>
    </row>
    <row r="39" spans="1:16" x14ac:dyDescent="0.25">
      <c r="A39" s="50"/>
      <c r="B39" s="51"/>
      <c r="C39" s="51"/>
      <c r="D39" s="51"/>
      <c r="E39" s="52"/>
      <c r="F39" s="52"/>
      <c r="G39" s="28"/>
      <c r="H39" s="25"/>
      <c r="I39" s="53"/>
      <c r="J39" s="54"/>
      <c r="K39" s="54"/>
      <c r="L39" s="54"/>
      <c r="M39" s="55"/>
      <c r="N39" s="55"/>
      <c r="O39" s="30"/>
      <c r="P39" s="25"/>
    </row>
    <row r="40" spans="1:16" ht="18.75" x14ac:dyDescent="0.3">
      <c r="A40" s="58" t="s">
        <v>121</v>
      </c>
      <c r="B40" s="51" t="s">
        <v>1</v>
      </c>
      <c r="C40" s="52" t="s">
        <v>122</v>
      </c>
      <c r="D40" s="51" t="s">
        <v>1</v>
      </c>
      <c r="E40" s="52">
        <f>C13-C11</f>
        <v>14.5</v>
      </c>
      <c r="F40" s="52" t="s">
        <v>9</v>
      </c>
      <c r="G40" s="38"/>
      <c r="H40" s="25"/>
      <c r="I40" s="59" t="s">
        <v>121</v>
      </c>
      <c r="J40" s="54" t="s">
        <v>1</v>
      </c>
      <c r="K40" s="55" t="s">
        <v>122</v>
      </c>
      <c r="L40" s="54" t="s">
        <v>1</v>
      </c>
      <c r="M40" s="111">
        <f>K13-K11</f>
        <v>14.5</v>
      </c>
      <c r="N40" s="55" t="s">
        <v>9</v>
      </c>
      <c r="O40" s="41"/>
      <c r="P40" s="25"/>
    </row>
    <row r="41" spans="1:16" x14ac:dyDescent="0.25">
      <c r="A41" s="58"/>
      <c r="B41" s="51"/>
      <c r="C41" s="52"/>
      <c r="D41" s="51"/>
      <c r="E41" s="52"/>
      <c r="F41" s="52"/>
      <c r="G41" s="38"/>
      <c r="H41" s="25"/>
      <c r="I41" s="59"/>
      <c r="J41" s="54"/>
      <c r="K41" s="55"/>
      <c r="L41" s="54"/>
      <c r="M41" s="55"/>
      <c r="N41" s="55"/>
      <c r="O41" s="41"/>
      <c r="P41" s="25"/>
    </row>
    <row r="42" spans="1:16" x14ac:dyDescent="0.25">
      <c r="A42" s="60" t="s">
        <v>173</v>
      </c>
      <c r="B42" s="60"/>
      <c r="C42" s="51"/>
      <c r="D42" s="51"/>
      <c r="E42" s="52"/>
      <c r="F42" s="52"/>
      <c r="G42" s="28"/>
      <c r="H42" s="25"/>
      <c r="I42" s="61" t="s">
        <v>173</v>
      </c>
      <c r="J42" s="61"/>
      <c r="K42" s="31"/>
      <c r="L42" s="31"/>
      <c r="M42" s="43"/>
      <c r="N42" s="55"/>
      <c r="O42" s="30"/>
      <c r="P42" s="25"/>
    </row>
    <row r="43" spans="1:16" x14ac:dyDescent="0.25">
      <c r="A43" s="50"/>
      <c r="B43" s="51"/>
      <c r="C43" s="51"/>
      <c r="D43" s="51"/>
      <c r="E43" s="52"/>
      <c r="F43" s="52"/>
      <c r="G43" s="28"/>
      <c r="H43" s="25"/>
      <c r="I43" s="30"/>
      <c r="J43" s="31"/>
      <c r="K43" s="31"/>
      <c r="L43" s="31"/>
      <c r="M43" s="43"/>
      <c r="N43" s="55"/>
      <c r="O43" s="30"/>
      <c r="P43" s="25"/>
    </row>
    <row r="44" spans="1:16" ht="18.75" x14ac:dyDescent="0.3">
      <c r="A44" s="62" t="s">
        <v>174</v>
      </c>
      <c r="B44" s="63" t="s">
        <v>1</v>
      </c>
      <c r="C44" s="64" t="s">
        <v>175</v>
      </c>
      <c r="D44" s="63" t="s">
        <v>1</v>
      </c>
      <c r="E44" s="64">
        <f>C12+10</f>
        <v>250</v>
      </c>
      <c r="F44" s="64" t="s">
        <v>9</v>
      </c>
      <c r="G44" s="38"/>
      <c r="H44" s="25"/>
      <c r="I44" s="39" t="s">
        <v>182</v>
      </c>
      <c r="J44" s="31" t="s">
        <v>1</v>
      </c>
      <c r="K44" s="43" t="s">
        <v>183</v>
      </c>
      <c r="L44" s="31" t="s">
        <v>1</v>
      </c>
      <c r="M44" s="112">
        <f>K12+10</f>
        <v>250</v>
      </c>
      <c r="N44" s="55" t="s">
        <v>9</v>
      </c>
      <c r="O44" s="41"/>
      <c r="P44" s="25"/>
    </row>
    <row r="45" spans="1:16" x14ac:dyDescent="0.25">
      <c r="A45" s="58"/>
      <c r="B45" s="51"/>
      <c r="C45" s="52"/>
      <c r="D45" s="51"/>
      <c r="E45" s="52"/>
      <c r="F45" s="52"/>
      <c r="G45" s="38"/>
      <c r="H45" s="25"/>
      <c r="I45" s="59"/>
      <c r="J45" s="54"/>
      <c r="K45" s="55"/>
      <c r="L45" s="54"/>
      <c r="M45" s="55"/>
      <c r="N45" s="55"/>
      <c r="O45" s="41"/>
      <c r="P45" s="25"/>
    </row>
    <row r="46" spans="1:16" x14ac:dyDescent="0.25">
      <c r="A46" s="56" t="s">
        <v>60</v>
      </c>
      <c r="B46" s="56"/>
      <c r="C46" s="52"/>
      <c r="D46" s="51"/>
      <c r="E46" s="52"/>
      <c r="F46" s="52"/>
      <c r="G46" s="38"/>
      <c r="H46" s="25"/>
      <c r="I46" s="57" t="s">
        <v>60</v>
      </c>
      <c r="J46" s="57"/>
      <c r="K46" s="55"/>
      <c r="L46" s="54"/>
      <c r="M46" s="55"/>
      <c r="N46" s="55"/>
      <c r="O46" s="41"/>
      <c r="P46" s="25"/>
    </row>
    <row r="47" spans="1:16" x14ac:dyDescent="0.25">
      <c r="A47" s="50"/>
      <c r="B47" s="51"/>
      <c r="C47" s="52"/>
      <c r="D47" s="51"/>
      <c r="E47" s="52"/>
      <c r="F47" s="52"/>
      <c r="G47" s="38"/>
      <c r="H47" s="25"/>
      <c r="I47" s="53"/>
      <c r="J47" s="54"/>
      <c r="K47" s="55"/>
      <c r="L47" s="54"/>
      <c r="M47" s="55"/>
      <c r="N47" s="55"/>
      <c r="O47" s="41"/>
      <c r="P47" s="25"/>
    </row>
    <row r="48" spans="1:16" ht="18.75" x14ac:dyDescent="0.3">
      <c r="A48" s="58" t="s">
        <v>17</v>
      </c>
      <c r="B48" s="51" t="s">
        <v>1</v>
      </c>
      <c r="C48" s="52" t="s">
        <v>123</v>
      </c>
      <c r="D48" s="51" t="s">
        <v>1</v>
      </c>
      <c r="E48" s="65">
        <f>(E44/E40)^(1/2)</f>
        <v>4.1522739926869985</v>
      </c>
      <c r="F48" s="52"/>
      <c r="G48" s="38"/>
      <c r="H48" s="25"/>
      <c r="I48" s="59" t="s">
        <v>17</v>
      </c>
      <c r="J48" s="54" t="s">
        <v>1</v>
      </c>
      <c r="K48" s="55" t="s">
        <v>123</v>
      </c>
      <c r="L48" s="54" t="s">
        <v>1</v>
      </c>
      <c r="M48" s="113">
        <f>(M44/M40)^(1/2)</f>
        <v>4.1522739926869985</v>
      </c>
      <c r="N48" s="55"/>
      <c r="O48" s="41"/>
      <c r="P48" s="25"/>
    </row>
    <row r="49" spans="1:16" x14ac:dyDescent="0.25">
      <c r="A49" s="50"/>
      <c r="B49" s="51"/>
      <c r="C49" s="52"/>
      <c r="D49" s="51"/>
      <c r="E49" s="52"/>
      <c r="F49" s="52"/>
      <c r="G49" s="38"/>
      <c r="H49" s="25"/>
      <c r="I49" s="53"/>
      <c r="J49" s="54"/>
      <c r="K49" s="55"/>
      <c r="L49" s="54"/>
      <c r="M49" s="55"/>
      <c r="N49" s="55"/>
      <c r="O49" s="41"/>
      <c r="P49" s="25"/>
    </row>
    <row r="50" spans="1:16" x14ac:dyDescent="0.25">
      <c r="A50" s="56" t="s">
        <v>59</v>
      </c>
      <c r="B50" s="56"/>
      <c r="C50" s="51"/>
      <c r="D50" s="50"/>
      <c r="E50" s="66"/>
      <c r="F50" s="52"/>
      <c r="G50" s="28"/>
      <c r="H50" s="25"/>
      <c r="I50" s="57" t="s">
        <v>59</v>
      </c>
      <c r="J50" s="57"/>
      <c r="K50" s="54"/>
      <c r="L50" s="53"/>
      <c r="M50" s="67"/>
      <c r="N50" s="55"/>
      <c r="O50" s="30"/>
      <c r="P50" s="25"/>
    </row>
    <row r="51" spans="1:16" x14ac:dyDescent="0.25">
      <c r="A51" s="50"/>
      <c r="B51" s="51"/>
      <c r="C51" s="51"/>
      <c r="D51" s="50"/>
      <c r="E51" s="66"/>
      <c r="F51" s="52"/>
      <c r="G51" s="28"/>
      <c r="H51" s="25"/>
      <c r="I51" s="53"/>
      <c r="J51" s="54"/>
      <c r="K51" s="54"/>
      <c r="L51" s="53"/>
      <c r="M51" s="67"/>
      <c r="N51" s="55"/>
      <c r="O51" s="30"/>
      <c r="P51" s="25"/>
    </row>
    <row r="52" spans="1:16" ht="16.5" x14ac:dyDescent="0.3">
      <c r="A52" s="58" t="s">
        <v>124</v>
      </c>
      <c r="B52" s="51" t="s">
        <v>1</v>
      </c>
      <c r="C52" s="52" t="s">
        <v>125</v>
      </c>
      <c r="D52" s="51" t="s">
        <v>1</v>
      </c>
      <c r="E52" s="68">
        <f>E40*E48</f>
        <v>60.207972893961475</v>
      </c>
      <c r="F52" s="52" t="s">
        <v>9</v>
      </c>
      <c r="G52" s="28"/>
      <c r="H52" s="25"/>
      <c r="I52" s="59" t="s">
        <v>124</v>
      </c>
      <c r="J52" s="54" t="s">
        <v>1</v>
      </c>
      <c r="K52" s="55" t="s">
        <v>125</v>
      </c>
      <c r="L52" s="54" t="s">
        <v>1</v>
      </c>
      <c r="M52" s="114">
        <f>M40*M48</f>
        <v>60.207972893961475</v>
      </c>
      <c r="N52" s="55" t="s">
        <v>9</v>
      </c>
      <c r="O52" s="30"/>
      <c r="P52" s="25"/>
    </row>
    <row r="53" spans="1:16" x14ac:dyDescent="0.25">
      <c r="A53" s="50"/>
      <c r="B53" s="51"/>
      <c r="C53" s="51"/>
      <c r="D53" s="50"/>
      <c r="E53" s="66"/>
      <c r="F53" s="52"/>
      <c r="G53" s="28"/>
      <c r="H53" s="25"/>
      <c r="I53" s="53"/>
      <c r="J53" s="54"/>
      <c r="K53" s="54"/>
      <c r="L53" s="53"/>
      <c r="M53" s="67"/>
      <c r="N53" s="55"/>
      <c r="O53" s="30"/>
      <c r="P53" s="25"/>
    </row>
    <row r="54" spans="1:16" x14ac:dyDescent="0.25">
      <c r="A54" s="56" t="s">
        <v>61</v>
      </c>
      <c r="B54" s="56"/>
      <c r="C54" s="52"/>
      <c r="D54" s="51"/>
      <c r="E54" s="52"/>
      <c r="F54" s="52"/>
      <c r="G54" s="38"/>
      <c r="H54" s="25"/>
      <c r="I54" s="57" t="s">
        <v>61</v>
      </c>
      <c r="J54" s="57"/>
      <c r="K54" s="55"/>
      <c r="L54" s="54"/>
      <c r="M54" s="55"/>
      <c r="N54" s="55"/>
      <c r="O54" s="41"/>
      <c r="P54" s="25"/>
    </row>
    <row r="55" spans="1:16" x14ac:dyDescent="0.25">
      <c r="A55" s="50"/>
      <c r="B55" s="51"/>
      <c r="C55" s="52"/>
      <c r="D55" s="51"/>
      <c r="E55" s="52"/>
      <c r="F55" s="52"/>
      <c r="G55" s="38"/>
      <c r="H55" s="25"/>
      <c r="I55" s="53"/>
      <c r="J55" s="54"/>
      <c r="K55" s="55"/>
      <c r="L55" s="54"/>
      <c r="M55" s="55"/>
      <c r="N55" s="55"/>
      <c r="O55" s="41"/>
      <c r="P55" s="25"/>
    </row>
    <row r="56" spans="1:16" ht="16.5" x14ac:dyDescent="0.3">
      <c r="A56" s="58" t="s">
        <v>126</v>
      </c>
      <c r="B56" s="51" t="s">
        <v>1</v>
      </c>
      <c r="C56" s="52" t="s">
        <v>127</v>
      </c>
      <c r="D56" s="51" t="s">
        <v>1</v>
      </c>
      <c r="E56" s="68">
        <f>E52+2</f>
        <v>62.207972893961475</v>
      </c>
      <c r="F56" s="52" t="s">
        <v>9</v>
      </c>
      <c r="G56" s="38"/>
      <c r="H56" s="25"/>
      <c r="I56" s="59" t="s">
        <v>126</v>
      </c>
      <c r="J56" s="54" t="s">
        <v>1</v>
      </c>
      <c r="K56" s="55" t="s">
        <v>127</v>
      </c>
      <c r="L56" s="54" t="s">
        <v>1</v>
      </c>
      <c r="M56" s="114">
        <f>M52+2</f>
        <v>62.207972893961475</v>
      </c>
      <c r="N56" s="55" t="s">
        <v>9</v>
      </c>
      <c r="O56" s="41"/>
      <c r="P56" s="25"/>
    </row>
    <row r="57" spans="1:16" x14ac:dyDescent="0.25">
      <c r="A57" s="50"/>
      <c r="B57" s="51"/>
      <c r="C57" s="52"/>
      <c r="D57" s="51"/>
      <c r="E57" s="52"/>
      <c r="F57" s="52"/>
      <c r="G57" s="38"/>
      <c r="H57" s="25"/>
      <c r="I57" s="53"/>
      <c r="J57" s="54"/>
      <c r="K57" s="55"/>
      <c r="L57" s="54"/>
      <c r="M57" s="55"/>
      <c r="N57" s="55"/>
      <c r="O57" s="41"/>
      <c r="P57" s="25"/>
    </row>
    <row r="58" spans="1:16" x14ac:dyDescent="0.25">
      <c r="A58" s="56" t="s">
        <v>67</v>
      </c>
      <c r="B58" s="56"/>
      <c r="C58" s="51"/>
      <c r="D58" s="50"/>
      <c r="E58" s="66"/>
      <c r="F58" s="52"/>
      <c r="G58" s="28"/>
      <c r="H58" s="25"/>
      <c r="I58" s="57" t="s">
        <v>67</v>
      </c>
      <c r="J58" s="57"/>
      <c r="K58" s="54"/>
      <c r="L58" s="53"/>
      <c r="M58" s="67"/>
      <c r="N58" s="55"/>
      <c r="O58" s="30"/>
      <c r="P58" s="25"/>
    </row>
    <row r="59" spans="1:16" x14ac:dyDescent="0.25">
      <c r="A59" s="50"/>
      <c r="B59" s="51"/>
      <c r="C59" s="51"/>
      <c r="D59" s="50"/>
      <c r="E59" s="66"/>
      <c r="F59" s="52"/>
      <c r="G59" s="28"/>
      <c r="H59" s="25"/>
      <c r="I59" s="53"/>
      <c r="J59" s="54"/>
      <c r="K59" s="54"/>
      <c r="L59" s="53"/>
      <c r="M59" s="67"/>
      <c r="N59" s="55"/>
      <c r="O59" s="30"/>
      <c r="P59" s="25"/>
    </row>
    <row r="60" spans="1:16" ht="16.5" x14ac:dyDescent="0.3">
      <c r="A60" s="58" t="s">
        <v>128</v>
      </c>
      <c r="B60" s="51" t="s">
        <v>1</v>
      </c>
      <c r="C60" s="52" t="s">
        <v>129</v>
      </c>
      <c r="D60" s="51" t="s">
        <v>1</v>
      </c>
      <c r="E60" s="70">
        <f>C6*1000000/(C17-C15)</f>
        <v>178571.42857142858</v>
      </c>
      <c r="F60" s="52" t="s">
        <v>66</v>
      </c>
      <c r="G60" s="28"/>
      <c r="H60" s="25"/>
      <c r="I60" s="59" t="s">
        <v>128</v>
      </c>
      <c r="J60" s="54" t="s">
        <v>1</v>
      </c>
      <c r="K60" s="55" t="s">
        <v>129</v>
      </c>
      <c r="L60" s="54" t="s">
        <v>1</v>
      </c>
      <c r="M60" s="115">
        <f>K6*1000000/(K17-K15)</f>
        <v>178571.42857142858</v>
      </c>
      <c r="N60" s="55" t="s">
        <v>66</v>
      </c>
      <c r="O60" s="30"/>
      <c r="P60" s="25"/>
    </row>
    <row r="61" spans="1:16" x14ac:dyDescent="0.25">
      <c r="A61" s="58"/>
      <c r="B61" s="51"/>
      <c r="C61" s="52"/>
      <c r="D61" s="51"/>
      <c r="E61" s="70"/>
      <c r="F61" s="52"/>
      <c r="G61" s="28"/>
      <c r="H61" s="25"/>
      <c r="I61" s="59"/>
      <c r="J61" s="54"/>
      <c r="K61" s="55"/>
      <c r="L61" s="54"/>
      <c r="M61" s="69"/>
      <c r="N61" s="55"/>
      <c r="O61" s="30"/>
      <c r="P61" s="25"/>
    </row>
    <row r="62" spans="1:16" x14ac:dyDescent="0.25">
      <c r="A62" s="56" t="s">
        <v>68</v>
      </c>
      <c r="B62" s="56"/>
      <c r="C62" s="51"/>
      <c r="D62" s="50"/>
      <c r="E62" s="66"/>
      <c r="F62" s="52"/>
      <c r="G62" s="28"/>
      <c r="H62" s="25"/>
      <c r="I62" s="57" t="s">
        <v>68</v>
      </c>
      <c r="J62" s="57"/>
      <c r="K62" s="54"/>
      <c r="L62" s="53"/>
      <c r="M62" s="67"/>
      <c r="N62" s="55"/>
      <c r="O62" s="30"/>
      <c r="P62" s="25"/>
    </row>
    <row r="63" spans="1:16" x14ac:dyDescent="0.25">
      <c r="A63" s="50"/>
      <c r="B63" s="51"/>
      <c r="C63" s="51"/>
      <c r="D63" s="50"/>
      <c r="E63" s="66"/>
      <c r="F63" s="52"/>
      <c r="G63" s="28"/>
      <c r="H63" s="25"/>
      <c r="I63" s="53"/>
      <c r="J63" s="54"/>
      <c r="K63" s="54"/>
      <c r="L63" s="53"/>
      <c r="M63" s="67"/>
      <c r="N63" s="55"/>
      <c r="O63" s="30"/>
      <c r="P63" s="25"/>
    </row>
    <row r="64" spans="1:16" ht="16.5" x14ac:dyDescent="0.3">
      <c r="A64" s="58" t="s">
        <v>130</v>
      </c>
      <c r="B64" s="51" t="s">
        <v>1</v>
      </c>
      <c r="C64" s="52" t="s">
        <v>131</v>
      </c>
      <c r="D64" s="51" t="s">
        <v>1</v>
      </c>
      <c r="E64" s="70">
        <f>C8*1000000/(C16-C14)</f>
        <v>100000</v>
      </c>
      <c r="F64" s="52" t="s">
        <v>66</v>
      </c>
      <c r="G64" s="28"/>
      <c r="H64" s="25"/>
      <c r="I64" s="59" t="s">
        <v>130</v>
      </c>
      <c r="J64" s="54" t="s">
        <v>1</v>
      </c>
      <c r="K64" s="55" t="s">
        <v>131</v>
      </c>
      <c r="L64" s="54" t="s">
        <v>1</v>
      </c>
      <c r="M64" s="115">
        <f>K8*1000000/(K16-K14)</f>
        <v>100000</v>
      </c>
      <c r="N64" s="55" t="s">
        <v>66</v>
      </c>
      <c r="O64" s="30"/>
      <c r="P64" s="25"/>
    </row>
    <row r="65" spans="1:16" x14ac:dyDescent="0.25">
      <c r="A65" s="50"/>
      <c r="B65" s="51"/>
      <c r="C65" s="51"/>
      <c r="D65" s="51"/>
      <c r="E65" s="68"/>
      <c r="F65" s="52"/>
      <c r="G65" s="28"/>
      <c r="H65" s="25"/>
      <c r="I65" s="53"/>
      <c r="J65" s="54"/>
      <c r="K65" s="54"/>
      <c r="L65" s="54"/>
      <c r="M65" s="69"/>
      <c r="N65" s="55"/>
      <c r="O65" s="30"/>
      <c r="P65" s="25"/>
    </row>
    <row r="66" spans="1:16" x14ac:dyDescent="0.25">
      <c r="A66" s="71" t="s">
        <v>74</v>
      </c>
      <c r="B66" s="51"/>
      <c r="C66" s="51"/>
      <c r="D66" s="51"/>
      <c r="E66" s="68"/>
      <c r="F66" s="52"/>
      <c r="G66" s="28"/>
      <c r="H66" s="25"/>
      <c r="I66" s="53" t="s">
        <v>74</v>
      </c>
      <c r="J66" s="54"/>
      <c r="K66" s="54"/>
      <c r="L66" s="54"/>
      <c r="M66" s="69"/>
      <c r="N66" s="55"/>
      <c r="O66" s="30"/>
      <c r="P66" s="25"/>
    </row>
    <row r="67" spans="1:16" x14ac:dyDescent="0.25">
      <c r="A67" s="71"/>
      <c r="B67" s="51"/>
      <c r="C67" s="51"/>
      <c r="D67" s="51"/>
      <c r="E67" s="68"/>
      <c r="F67" s="52"/>
      <c r="G67" s="28"/>
      <c r="H67" s="25"/>
      <c r="I67" s="53"/>
      <c r="J67" s="54"/>
      <c r="K67" s="54"/>
      <c r="L67" s="54"/>
      <c r="M67" s="69"/>
      <c r="N67" s="55"/>
      <c r="O67" s="30"/>
      <c r="P67" s="25"/>
    </row>
    <row r="68" spans="1:16" ht="16.5" x14ac:dyDescent="0.3">
      <c r="A68" s="62" t="s">
        <v>176</v>
      </c>
      <c r="B68" s="63" t="s">
        <v>1</v>
      </c>
      <c r="C68" s="64" t="s">
        <v>177</v>
      </c>
      <c r="D68" s="51"/>
      <c r="E68" s="68"/>
      <c r="F68" s="52"/>
      <c r="G68" s="28"/>
      <c r="H68" s="25"/>
      <c r="I68" s="59" t="s">
        <v>136</v>
      </c>
      <c r="J68" s="54" t="s">
        <v>1</v>
      </c>
      <c r="K68" s="55" t="s">
        <v>137</v>
      </c>
      <c r="L68" s="54"/>
      <c r="M68" s="69"/>
      <c r="N68" s="55"/>
      <c r="O68" s="30"/>
      <c r="P68" s="25"/>
    </row>
    <row r="69" spans="1:16" x14ac:dyDescent="0.25">
      <c r="A69" s="50"/>
      <c r="B69" s="51"/>
      <c r="C69" s="52"/>
      <c r="D69" s="51"/>
      <c r="E69" s="68"/>
      <c r="F69" s="52"/>
      <c r="G69" s="28"/>
      <c r="H69" s="25"/>
      <c r="I69" s="53"/>
      <c r="J69" s="54"/>
      <c r="K69" s="55"/>
      <c r="L69" s="54"/>
      <c r="M69" s="69"/>
      <c r="N69" s="55"/>
      <c r="O69" s="30"/>
      <c r="P69" s="25"/>
    </row>
    <row r="70" spans="1:16" ht="16.5" x14ac:dyDescent="0.3">
      <c r="A70" s="62" t="s">
        <v>178</v>
      </c>
      <c r="B70" s="63" t="s">
        <v>1</v>
      </c>
      <c r="C70" s="72"/>
      <c r="D70" s="63" t="s">
        <v>1</v>
      </c>
      <c r="E70" s="73">
        <f>(E60*(C16-C15))/(C16-C14)</f>
        <v>285714.28571428574</v>
      </c>
      <c r="F70" s="64" t="s">
        <v>66</v>
      </c>
      <c r="G70" s="28"/>
      <c r="H70" s="25"/>
      <c r="I70" s="59" t="s">
        <v>138</v>
      </c>
      <c r="J70" s="54" t="s">
        <v>1</v>
      </c>
      <c r="K70" s="74"/>
      <c r="L70" s="54" t="s">
        <v>1</v>
      </c>
      <c r="M70" s="116">
        <f>(M60*(K16-K15))/(K16-K14)</f>
        <v>285714.28571428574</v>
      </c>
      <c r="N70" s="55" t="s">
        <v>66</v>
      </c>
      <c r="O70" s="30"/>
      <c r="P70" s="25"/>
    </row>
    <row r="71" spans="1:16" x14ac:dyDescent="0.25">
      <c r="A71" s="50"/>
      <c r="B71" s="51"/>
      <c r="C71" s="51"/>
      <c r="D71" s="51"/>
      <c r="E71" s="68"/>
      <c r="F71" s="52"/>
      <c r="G71" s="28"/>
      <c r="H71" s="25"/>
      <c r="I71" s="53"/>
      <c r="J71" s="54"/>
      <c r="K71" s="54"/>
      <c r="L71" s="54"/>
      <c r="M71" s="69"/>
      <c r="N71" s="55"/>
      <c r="O71" s="30"/>
      <c r="P71" s="25"/>
    </row>
    <row r="72" spans="1:16" x14ac:dyDescent="0.25">
      <c r="A72" s="50" t="s">
        <v>69</v>
      </c>
      <c r="B72" s="51"/>
      <c r="C72" s="51"/>
      <c r="D72" s="51"/>
      <c r="E72" s="68"/>
      <c r="F72" s="52"/>
      <c r="G72" s="28"/>
      <c r="H72" s="25"/>
      <c r="I72" s="53" t="s">
        <v>69</v>
      </c>
      <c r="J72" s="54"/>
      <c r="K72" s="54"/>
      <c r="L72" s="54"/>
      <c r="M72" s="69"/>
      <c r="N72" s="55"/>
      <c r="O72" s="30"/>
      <c r="P72" s="25"/>
    </row>
    <row r="73" spans="1:16" x14ac:dyDescent="0.25">
      <c r="A73" s="50"/>
      <c r="B73" s="51"/>
      <c r="C73" s="51"/>
      <c r="D73" s="51"/>
      <c r="E73" s="68"/>
      <c r="F73" s="52"/>
      <c r="G73" s="28"/>
      <c r="H73" s="25"/>
      <c r="I73" s="53"/>
      <c r="J73" s="54"/>
      <c r="K73" s="54"/>
      <c r="L73" s="54"/>
      <c r="M73" s="69"/>
      <c r="N73" s="55"/>
      <c r="O73" s="30"/>
      <c r="P73" s="25"/>
    </row>
    <row r="74" spans="1:16" ht="16.5" x14ac:dyDescent="0.3">
      <c r="A74" s="75" t="s">
        <v>132</v>
      </c>
      <c r="B74" s="51" t="s">
        <v>1</v>
      </c>
      <c r="C74" s="52" t="s">
        <v>133</v>
      </c>
      <c r="D74" s="51" t="s">
        <v>1</v>
      </c>
      <c r="E74" s="68">
        <f>C18-410</f>
        <v>30</v>
      </c>
      <c r="F74" s="52" t="s">
        <v>57</v>
      </c>
      <c r="G74" s="28"/>
      <c r="H74" s="25"/>
      <c r="I74" s="76" t="s">
        <v>132</v>
      </c>
      <c r="J74" s="54" t="s">
        <v>1</v>
      </c>
      <c r="K74" s="55" t="s">
        <v>133</v>
      </c>
      <c r="L74" s="54" t="s">
        <v>1</v>
      </c>
      <c r="M74" s="114">
        <f>K18-410</f>
        <v>30</v>
      </c>
      <c r="N74" s="55" t="s">
        <v>57</v>
      </c>
      <c r="O74" s="30"/>
      <c r="P74" s="25"/>
    </row>
    <row r="75" spans="1:16" x14ac:dyDescent="0.25">
      <c r="A75" s="50"/>
      <c r="B75" s="51"/>
      <c r="C75" s="52"/>
      <c r="D75" s="51"/>
      <c r="E75" s="68"/>
      <c r="F75" s="52"/>
      <c r="G75" s="28"/>
      <c r="H75" s="25"/>
      <c r="I75" s="53"/>
      <c r="J75" s="54"/>
      <c r="K75" s="55"/>
      <c r="L75" s="54"/>
      <c r="M75" s="69"/>
      <c r="N75" s="55"/>
      <c r="O75" s="30"/>
      <c r="P75" s="25"/>
    </row>
    <row r="76" spans="1:16" x14ac:dyDescent="0.25">
      <c r="A76" s="56" t="s">
        <v>72</v>
      </c>
      <c r="B76" s="56"/>
      <c r="C76" s="51"/>
      <c r="D76" s="51"/>
      <c r="E76" s="68"/>
      <c r="F76" s="52"/>
      <c r="G76" s="28"/>
      <c r="H76" s="25"/>
      <c r="I76" s="57" t="s">
        <v>72</v>
      </c>
      <c r="J76" s="57"/>
      <c r="K76" s="54"/>
      <c r="L76" s="54"/>
      <c r="M76" s="69"/>
      <c r="N76" s="55"/>
      <c r="O76" s="30"/>
      <c r="P76" s="25"/>
    </row>
    <row r="77" spans="1:16" x14ac:dyDescent="0.25">
      <c r="A77" s="50"/>
      <c r="B77" s="51"/>
      <c r="C77" s="51"/>
      <c r="D77" s="51"/>
      <c r="E77" s="68"/>
      <c r="F77" s="52"/>
      <c r="G77" s="28"/>
      <c r="H77" s="25"/>
      <c r="I77" s="53"/>
      <c r="J77" s="54"/>
      <c r="K77" s="54"/>
      <c r="L77" s="54"/>
      <c r="M77" s="69"/>
      <c r="N77" s="55"/>
      <c r="O77" s="30"/>
      <c r="P77" s="25"/>
    </row>
    <row r="78" spans="1:16" ht="16.5" x14ac:dyDescent="0.3">
      <c r="A78" s="58" t="s">
        <v>134</v>
      </c>
      <c r="B78" s="51" t="s">
        <v>1</v>
      </c>
      <c r="C78" s="72" t="s">
        <v>180</v>
      </c>
      <c r="D78" s="51" t="s">
        <v>1</v>
      </c>
      <c r="E78" s="70">
        <f>E74/C20*E60/2544.4</f>
        <v>2807.2854672445933</v>
      </c>
      <c r="F78" s="52" t="s">
        <v>73</v>
      </c>
      <c r="G78" s="28"/>
      <c r="H78" s="25"/>
      <c r="I78" s="59" t="s">
        <v>134</v>
      </c>
      <c r="J78" s="54" t="s">
        <v>1</v>
      </c>
      <c r="K78" s="74" t="s">
        <v>135</v>
      </c>
      <c r="L78" s="54" t="s">
        <v>1</v>
      </c>
      <c r="M78" s="117">
        <f>M74/K20*M60/2544.4</f>
        <v>2807.2854672445933</v>
      </c>
      <c r="N78" s="55" t="s">
        <v>73</v>
      </c>
      <c r="O78" s="30"/>
      <c r="P78" s="25"/>
    </row>
    <row r="79" spans="1:16" x14ac:dyDescent="0.25">
      <c r="A79" s="58"/>
      <c r="B79" s="51"/>
      <c r="C79" s="51"/>
      <c r="D79" s="50"/>
      <c r="E79" s="66"/>
      <c r="F79" s="52"/>
      <c r="G79" s="28"/>
      <c r="H79" s="25"/>
      <c r="I79" s="59"/>
      <c r="J79" s="54"/>
      <c r="K79" s="54"/>
      <c r="L79" s="53"/>
      <c r="M79" s="67"/>
      <c r="N79" s="55"/>
      <c r="O79" s="30"/>
      <c r="P79" s="25"/>
    </row>
    <row r="80" spans="1:16" x14ac:dyDescent="0.25">
      <c r="A80" s="56" t="s">
        <v>76</v>
      </c>
      <c r="B80" s="56"/>
      <c r="C80" s="51"/>
      <c r="D80" s="51"/>
      <c r="E80" s="68"/>
      <c r="F80" s="52"/>
      <c r="G80" s="28"/>
      <c r="H80" s="25"/>
      <c r="I80" s="57" t="s">
        <v>76</v>
      </c>
      <c r="J80" s="57"/>
      <c r="K80" s="54"/>
      <c r="L80" s="54"/>
      <c r="M80" s="69"/>
      <c r="N80" s="55"/>
      <c r="O80" s="30"/>
      <c r="P80" s="25"/>
    </row>
    <row r="81" spans="1:16" x14ac:dyDescent="0.25">
      <c r="A81" s="50"/>
      <c r="B81" s="51"/>
      <c r="C81" s="51"/>
      <c r="D81" s="51"/>
      <c r="E81" s="68"/>
      <c r="F81" s="52"/>
      <c r="G81" s="28"/>
      <c r="H81" s="25"/>
      <c r="I81" s="53"/>
      <c r="J81" s="54"/>
      <c r="K81" s="54"/>
      <c r="L81" s="54"/>
      <c r="M81" s="69"/>
      <c r="N81" s="55"/>
      <c r="O81" s="30"/>
      <c r="P81" s="25"/>
    </row>
    <row r="82" spans="1:16" ht="16.5" x14ac:dyDescent="0.3">
      <c r="A82" s="58" t="s">
        <v>139</v>
      </c>
      <c r="B82" s="51" t="s">
        <v>1</v>
      </c>
      <c r="C82" s="72" t="s">
        <v>140</v>
      </c>
      <c r="D82" s="51" t="s">
        <v>1</v>
      </c>
      <c r="E82" s="68">
        <f>E74/C20+410</f>
        <v>450</v>
      </c>
      <c r="F82" s="52" t="s">
        <v>57</v>
      </c>
      <c r="G82" s="28"/>
      <c r="H82" s="25"/>
      <c r="I82" s="59" t="s">
        <v>139</v>
      </c>
      <c r="J82" s="54" t="s">
        <v>1</v>
      </c>
      <c r="K82" s="74" t="s">
        <v>140</v>
      </c>
      <c r="L82" s="54" t="s">
        <v>1</v>
      </c>
      <c r="M82" s="114">
        <f>M74/K20+410</f>
        <v>450</v>
      </c>
      <c r="N82" s="55" t="s">
        <v>57</v>
      </c>
      <c r="O82" s="30"/>
      <c r="P82" s="25"/>
    </row>
    <row r="83" spans="1:16" x14ac:dyDescent="0.25">
      <c r="A83" s="50"/>
      <c r="B83" s="51"/>
      <c r="C83" s="51"/>
      <c r="D83" s="51"/>
      <c r="E83" s="68"/>
      <c r="F83" s="52"/>
      <c r="G83" s="28"/>
      <c r="H83" s="25"/>
      <c r="I83" s="53"/>
      <c r="J83" s="54"/>
      <c r="K83" s="54"/>
      <c r="L83" s="54"/>
      <c r="M83" s="69"/>
      <c r="N83" s="55"/>
      <c r="O83" s="30"/>
      <c r="P83" s="25"/>
    </row>
    <row r="84" spans="1:16" x14ac:dyDescent="0.25">
      <c r="A84" s="50" t="s">
        <v>75</v>
      </c>
      <c r="B84" s="51"/>
      <c r="C84" s="51"/>
      <c r="D84" s="51"/>
      <c r="E84" s="68"/>
      <c r="F84" s="52"/>
      <c r="G84" s="28"/>
      <c r="H84" s="25"/>
      <c r="I84" s="53" t="s">
        <v>75</v>
      </c>
      <c r="J84" s="54"/>
      <c r="K84" s="54"/>
      <c r="L84" s="54"/>
      <c r="M84" s="69"/>
      <c r="N84" s="55"/>
      <c r="O84" s="30"/>
      <c r="P84" s="25"/>
    </row>
    <row r="85" spans="1:16" x14ac:dyDescent="0.25">
      <c r="A85" s="50"/>
      <c r="B85" s="51"/>
      <c r="C85" s="51"/>
      <c r="D85" s="51"/>
      <c r="E85" s="68"/>
      <c r="F85" s="52"/>
      <c r="G85" s="28"/>
      <c r="H85" s="25"/>
      <c r="I85" s="53"/>
      <c r="J85" s="54"/>
      <c r="K85" s="54"/>
      <c r="L85" s="54"/>
      <c r="M85" s="69"/>
      <c r="N85" s="55"/>
      <c r="O85" s="30"/>
      <c r="P85" s="25"/>
    </row>
    <row r="86" spans="1:16" ht="16.5" x14ac:dyDescent="0.3">
      <c r="A86" s="58" t="s">
        <v>141</v>
      </c>
      <c r="B86" s="51" t="s">
        <v>1</v>
      </c>
      <c r="C86" s="52" t="s">
        <v>142</v>
      </c>
      <c r="D86" s="51" t="s">
        <v>1</v>
      </c>
      <c r="E86" s="77">
        <f>E60+E70-(E60-E64)</f>
        <v>385714.28571428574</v>
      </c>
      <c r="F86" s="52" t="s">
        <v>66</v>
      </c>
      <c r="G86" s="28"/>
      <c r="H86" s="25"/>
      <c r="I86" s="59" t="s">
        <v>141</v>
      </c>
      <c r="J86" s="54" t="s">
        <v>1</v>
      </c>
      <c r="K86" s="55" t="s">
        <v>142</v>
      </c>
      <c r="L86" s="54" t="s">
        <v>1</v>
      </c>
      <c r="M86" s="116">
        <f>M60+M70-(M60-M64)</f>
        <v>385714.28571428574</v>
      </c>
      <c r="N86" s="55" t="s">
        <v>66</v>
      </c>
      <c r="O86" s="30"/>
      <c r="P86" s="25"/>
    </row>
    <row r="87" spans="1:16" x14ac:dyDescent="0.25">
      <c r="A87" s="50"/>
      <c r="B87" s="51"/>
      <c r="C87" s="52"/>
      <c r="D87" s="51"/>
      <c r="E87" s="68"/>
      <c r="F87" s="52"/>
      <c r="G87" s="28"/>
      <c r="H87" s="25"/>
      <c r="I87" s="53"/>
      <c r="J87" s="54"/>
      <c r="K87" s="55"/>
      <c r="L87" s="54"/>
      <c r="M87" s="69"/>
      <c r="N87" s="55"/>
      <c r="O87" s="30"/>
      <c r="P87" s="25"/>
    </row>
    <row r="88" spans="1:16" x14ac:dyDescent="0.25">
      <c r="A88" s="56" t="s">
        <v>77</v>
      </c>
      <c r="B88" s="56"/>
      <c r="C88" s="51"/>
      <c r="D88" s="51"/>
      <c r="E88" s="68"/>
      <c r="F88" s="52"/>
      <c r="G88" s="28"/>
      <c r="H88" s="25"/>
      <c r="I88" s="57" t="s">
        <v>77</v>
      </c>
      <c r="J88" s="57"/>
      <c r="K88" s="54"/>
      <c r="L88" s="54"/>
      <c r="M88" s="69"/>
      <c r="N88" s="55"/>
      <c r="O88" s="30"/>
      <c r="P88" s="25"/>
    </row>
    <row r="89" spans="1:16" x14ac:dyDescent="0.25">
      <c r="A89" s="50"/>
      <c r="B89" s="51"/>
      <c r="C89" s="51"/>
      <c r="D89" s="51"/>
      <c r="E89" s="68"/>
      <c r="F89" s="52"/>
      <c r="G89" s="28"/>
      <c r="H89" s="25"/>
      <c r="I89" s="53"/>
      <c r="J89" s="54"/>
      <c r="K89" s="54"/>
      <c r="L89" s="54"/>
      <c r="M89" s="69"/>
      <c r="N89" s="55"/>
      <c r="O89" s="30"/>
      <c r="P89" s="25"/>
    </row>
    <row r="90" spans="1:16" ht="16.5" x14ac:dyDescent="0.3">
      <c r="A90" s="58" t="s">
        <v>143</v>
      </c>
      <c r="B90" s="51" t="s">
        <v>1</v>
      </c>
      <c r="C90" s="52" t="s">
        <v>179</v>
      </c>
      <c r="D90" s="51" t="s">
        <v>1</v>
      </c>
      <c r="E90" s="70">
        <f>(E82*E60+C16*(E70-(E60-E64)))/E86</f>
        <v>436.57407407407408</v>
      </c>
      <c r="F90" s="52" t="s">
        <v>57</v>
      </c>
      <c r="G90" s="28"/>
      <c r="H90" s="25"/>
      <c r="I90" s="59" t="s">
        <v>143</v>
      </c>
      <c r="J90" s="54" t="s">
        <v>1</v>
      </c>
      <c r="K90" s="55" t="s">
        <v>144</v>
      </c>
      <c r="L90" s="54" t="s">
        <v>1</v>
      </c>
      <c r="M90" s="115">
        <f>(M82*M60+K16*(M70-(M60-M64)))/M86</f>
        <v>436.57407407407408</v>
      </c>
      <c r="N90" s="55" t="s">
        <v>57</v>
      </c>
      <c r="O90" s="30"/>
      <c r="P90" s="25"/>
    </row>
    <row r="91" spans="1:16" x14ac:dyDescent="0.25">
      <c r="A91" s="58"/>
      <c r="B91" s="51"/>
      <c r="C91" s="51"/>
      <c r="D91" s="50"/>
      <c r="E91" s="66"/>
      <c r="F91" s="52"/>
      <c r="G91" s="28"/>
      <c r="H91" s="25"/>
      <c r="I91" s="59"/>
      <c r="J91" s="54"/>
      <c r="K91" s="54"/>
      <c r="L91" s="53"/>
      <c r="M91" s="67"/>
      <c r="N91" s="55"/>
      <c r="O91" s="30"/>
      <c r="P91" s="25"/>
    </row>
    <row r="92" spans="1:16" x14ac:dyDescent="0.25">
      <c r="A92" s="50" t="s">
        <v>78</v>
      </c>
      <c r="B92" s="51"/>
      <c r="C92" s="51"/>
      <c r="D92" s="51"/>
      <c r="E92" s="68"/>
      <c r="F92" s="52"/>
      <c r="G92" s="28"/>
      <c r="H92" s="25"/>
      <c r="I92" s="53" t="s">
        <v>78</v>
      </c>
      <c r="J92" s="54"/>
      <c r="K92" s="54"/>
      <c r="L92" s="54"/>
      <c r="M92" s="69"/>
      <c r="N92" s="55"/>
      <c r="O92" s="30"/>
      <c r="P92" s="25"/>
    </row>
    <row r="93" spans="1:16" x14ac:dyDescent="0.25">
      <c r="A93" s="50"/>
      <c r="B93" s="51"/>
      <c r="C93" s="51"/>
      <c r="D93" s="51"/>
      <c r="E93" s="68"/>
      <c r="F93" s="52"/>
      <c r="G93" s="28"/>
      <c r="H93" s="25"/>
      <c r="I93" s="53"/>
      <c r="J93" s="54"/>
      <c r="K93" s="54"/>
      <c r="L93" s="54"/>
      <c r="M93" s="69"/>
      <c r="N93" s="55"/>
      <c r="O93" s="30"/>
      <c r="P93" s="25"/>
    </row>
    <row r="94" spans="1:16" ht="16.5" x14ac:dyDescent="0.3">
      <c r="A94" s="75" t="s">
        <v>145</v>
      </c>
      <c r="B94" s="51" t="s">
        <v>1</v>
      </c>
      <c r="C94" s="52" t="s">
        <v>146</v>
      </c>
      <c r="D94" s="51" t="s">
        <v>1</v>
      </c>
      <c r="E94" s="78">
        <f>C19-E90</f>
        <v>28.425925925925924</v>
      </c>
      <c r="F94" s="52" t="s">
        <v>57</v>
      </c>
      <c r="G94" s="28"/>
      <c r="H94" s="25"/>
      <c r="I94" s="76" t="s">
        <v>145</v>
      </c>
      <c r="J94" s="54" t="s">
        <v>1</v>
      </c>
      <c r="K94" s="55" t="s">
        <v>146</v>
      </c>
      <c r="L94" s="54" t="s">
        <v>1</v>
      </c>
      <c r="M94" s="114">
        <f>K19-M90</f>
        <v>28.425925925925924</v>
      </c>
      <c r="N94" s="55" t="s">
        <v>57</v>
      </c>
      <c r="O94" s="30"/>
      <c r="P94" s="25"/>
    </row>
    <row r="95" spans="1:16" x14ac:dyDescent="0.25">
      <c r="A95" s="58"/>
      <c r="B95" s="51"/>
      <c r="C95" s="51"/>
      <c r="D95" s="51"/>
      <c r="E95" s="68"/>
      <c r="F95" s="52"/>
      <c r="G95" s="28"/>
      <c r="H95" s="25"/>
      <c r="I95" s="59"/>
      <c r="J95" s="54"/>
      <c r="K95" s="54"/>
      <c r="L95" s="54"/>
      <c r="M95" s="69"/>
      <c r="N95" s="55"/>
      <c r="O95" s="30"/>
      <c r="P95" s="25"/>
    </row>
    <row r="96" spans="1:16" x14ac:dyDescent="0.25">
      <c r="A96" s="56" t="s">
        <v>79</v>
      </c>
      <c r="B96" s="56"/>
      <c r="C96" s="51"/>
      <c r="D96" s="51"/>
      <c r="E96" s="68"/>
      <c r="F96" s="52"/>
      <c r="G96" s="28"/>
      <c r="H96" s="25"/>
      <c r="I96" s="57" t="s">
        <v>79</v>
      </c>
      <c r="J96" s="57"/>
      <c r="K96" s="54"/>
      <c r="L96" s="54"/>
      <c r="M96" s="69"/>
      <c r="N96" s="55"/>
      <c r="O96" s="30"/>
      <c r="P96" s="25"/>
    </row>
    <row r="97" spans="1:16" x14ac:dyDescent="0.25">
      <c r="A97" s="50"/>
      <c r="B97" s="51"/>
      <c r="C97" s="51"/>
      <c r="D97" s="51"/>
      <c r="E97" s="68"/>
      <c r="F97" s="52"/>
      <c r="G97" s="28"/>
      <c r="H97" s="25"/>
      <c r="I97" s="53"/>
      <c r="J97" s="54"/>
      <c r="K97" s="54"/>
      <c r="L97" s="54"/>
      <c r="M97" s="69"/>
      <c r="N97" s="55"/>
      <c r="O97" s="30"/>
      <c r="P97" s="25"/>
    </row>
    <row r="98" spans="1:16" ht="16.5" x14ac:dyDescent="0.3">
      <c r="A98" s="58" t="s">
        <v>147</v>
      </c>
      <c r="B98" s="51" t="s">
        <v>1</v>
      </c>
      <c r="C98" s="72" t="s">
        <v>148</v>
      </c>
      <c r="D98" s="51" t="s">
        <v>1</v>
      </c>
      <c r="E98" s="70">
        <f>E94/C20*E86/2544.4</f>
        <v>5745.5775896272671</v>
      </c>
      <c r="F98" s="52" t="s">
        <v>73</v>
      </c>
      <c r="G98" s="28"/>
      <c r="H98" s="25"/>
      <c r="I98" s="59" t="s">
        <v>147</v>
      </c>
      <c r="J98" s="54" t="s">
        <v>1</v>
      </c>
      <c r="K98" s="74" t="s">
        <v>148</v>
      </c>
      <c r="L98" s="54" t="s">
        <v>1</v>
      </c>
      <c r="M98" s="115">
        <f>M94/K20*M86/2544.4</f>
        <v>5745.5775896272671</v>
      </c>
      <c r="N98" s="55" t="s">
        <v>73</v>
      </c>
      <c r="O98" s="30"/>
      <c r="P98" s="25"/>
    </row>
    <row r="99" spans="1:16" x14ac:dyDescent="0.25">
      <c r="A99" s="79"/>
      <c r="B99" s="80"/>
      <c r="C99" s="80"/>
      <c r="D99" s="80"/>
      <c r="E99" s="81"/>
      <c r="F99" s="82"/>
      <c r="G99" s="28"/>
      <c r="H99" s="25"/>
      <c r="I99" s="39"/>
      <c r="J99" s="31"/>
      <c r="K99" s="31"/>
      <c r="L99" s="31"/>
      <c r="M99" s="83"/>
      <c r="N99" s="33"/>
      <c r="O99" s="30"/>
      <c r="P99" s="25"/>
    </row>
    <row r="100" spans="1:16" ht="17.25" x14ac:dyDescent="0.3">
      <c r="A100" s="84" t="s">
        <v>80</v>
      </c>
      <c r="B100" s="85" t="s">
        <v>1</v>
      </c>
      <c r="C100" s="86" t="s">
        <v>163</v>
      </c>
      <c r="D100" s="85" t="s">
        <v>1</v>
      </c>
      <c r="E100" s="87">
        <f>E98+E78</f>
        <v>8552.86305687186</v>
      </c>
      <c r="F100" s="86" t="s">
        <v>73</v>
      </c>
      <c r="G100" s="28"/>
      <c r="H100" s="25"/>
      <c r="I100" s="88" t="s">
        <v>80</v>
      </c>
      <c r="J100" s="89" t="s">
        <v>1</v>
      </c>
      <c r="K100" s="90" t="s">
        <v>163</v>
      </c>
      <c r="L100" s="89" t="s">
        <v>1</v>
      </c>
      <c r="M100" s="118">
        <f>M98+M78</f>
        <v>8552.86305687186</v>
      </c>
      <c r="N100" s="90" t="s">
        <v>73</v>
      </c>
      <c r="O100" s="30"/>
      <c r="P100" s="25"/>
    </row>
    <row r="101" spans="1:16" x14ac:dyDescent="0.25">
      <c r="A101" s="36"/>
      <c r="B101" s="29"/>
      <c r="C101" s="29"/>
      <c r="D101" s="29"/>
      <c r="E101" s="91"/>
      <c r="F101" s="32"/>
      <c r="G101" s="28"/>
      <c r="H101" s="25"/>
      <c r="I101" s="39"/>
      <c r="J101" s="31"/>
      <c r="K101" s="31"/>
      <c r="L101" s="31"/>
      <c r="M101" s="83"/>
      <c r="N101" s="33"/>
      <c r="O101" s="30"/>
      <c r="P101" s="25"/>
    </row>
    <row r="102" spans="1:16" x14ac:dyDescent="0.25">
      <c r="A102" s="56" t="s">
        <v>118</v>
      </c>
      <c r="B102" s="56"/>
      <c r="C102" s="51"/>
      <c r="D102" s="51"/>
      <c r="E102" s="68"/>
      <c r="F102" s="52"/>
      <c r="G102" s="92"/>
      <c r="H102" s="25"/>
      <c r="I102" s="57" t="s">
        <v>118</v>
      </c>
      <c r="J102" s="57"/>
      <c r="K102" s="54"/>
      <c r="L102" s="54"/>
      <c r="M102" s="69"/>
      <c r="N102" s="55"/>
      <c r="O102" s="93"/>
      <c r="P102" s="25"/>
    </row>
    <row r="103" spans="1:16" x14ac:dyDescent="0.25">
      <c r="A103" s="50"/>
      <c r="B103" s="51"/>
      <c r="C103" s="51"/>
      <c r="D103" s="51"/>
      <c r="E103" s="68"/>
      <c r="F103" s="52"/>
      <c r="G103" s="92"/>
      <c r="H103" s="25"/>
      <c r="I103" s="53"/>
      <c r="J103" s="54"/>
      <c r="K103" s="54"/>
      <c r="L103" s="54"/>
      <c r="M103" s="69"/>
      <c r="N103" s="55"/>
      <c r="O103" s="93"/>
      <c r="P103" s="25"/>
    </row>
    <row r="104" spans="1:16" ht="16.5" x14ac:dyDescent="0.3">
      <c r="A104" s="58" t="s">
        <v>119</v>
      </c>
      <c r="B104" s="51" t="s">
        <v>1</v>
      </c>
      <c r="C104" s="72" t="s">
        <v>120</v>
      </c>
      <c r="D104" s="51" t="s">
        <v>1</v>
      </c>
      <c r="E104" s="68">
        <f>E94/C20+E90</f>
        <v>474.47530864197529</v>
      </c>
      <c r="F104" s="52" t="s">
        <v>57</v>
      </c>
      <c r="G104" s="92"/>
      <c r="H104" s="25"/>
      <c r="I104" s="59" t="s">
        <v>119</v>
      </c>
      <c r="J104" s="54" t="s">
        <v>1</v>
      </c>
      <c r="K104" s="74" t="s">
        <v>120</v>
      </c>
      <c r="L104" s="54" t="s">
        <v>1</v>
      </c>
      <c r="M104" s="114">
        <f>M94/K20+M90</f>
        <v>474.47530864197529</v>
      </c>
      <c r="N104" s="55" t="s">
        <v>57</v>
      </c>
      <c r="O104" s="93"/>
      <c r="P104" s="25"/>
    </row>
    <row r="105" spans="1:16" x14ac:dyDescent="0.25">
      <c r="A105" s="36"/>
      <c r="B105" s="29"/>
      <c r="C105" s="29"/>
      <c r="D105" s="29"/>
      <c r="E105" s="91"/>
      <c r="F105" s="32"/>
      <c r="G105" s="28"/>
      <c r="H105" s="25"/>
      <c r="I105" s="39"/>
      <c r="J105" s="31"/>
      <c r="K105" s="31"/>
      <c r="L105" s="31"/>
      <c r="M105" s="83"/>
      <c r="N105" s="33"/>
      <c r="O105" s="30"/>
      <c r="P105" s="25"/>
    </row>
    <row r="106" spans="1:16" x14ac:dyDescent="0.25">
      <c r="A106" s="86" t="s">
        <v>81</v>
      </c>
      <c r="B106" s="85"/>
      <c r="C106" s="85"/>
      <c r="D106" s="85"/>
      <c r="E106" s="94"/>
      <c r="F106" s="86"/>
      <c r="G106" s="95"/>
      <c r="H106" s="25"/>
      <c r="I106" s="90" t="s">
        <v>81</v>
      </c>
      <c r="J106" s="89"/>
      <c r="K106" s="89"/>
      <c r="L106" s="89"/>
      <c r="M106" s="96"/>
      <c r="N106" s="90"/>
      <c r="O106" s="97"/>
      <c r="P106" s="25"/>
    </row>
    <row r="107" spans="1:16" x14ac:dyDescent="0.25">
      <c r="A107" s="84"/>
      <c r="B107" s="85"/>
      <c r="C107" s="85"/>
      <c r="D107" s="85"/>
      <c r="E107" s="94"/>
      <c r="F107" s="86"/>
      <c r="G107" s="95"/>
      <c r="H107" s="25"/>
      <c r="I107" s="88"/>
      <c r="J107" s="89"/>
      <c r="K107" s="89"/>
      <c r="L107" s="89"/>
      <c r="M107" s="96"/>
      <c r="N107" s="90"/>
      <c r="O107" s="97"/>
      <c r="P107" s="25"/>
    </row>
    <row r="108" spans="1:16" ht="17.25" x14ac:dyDescent="0.3">
      <c r="A108" s="84" t="s">
        <v>164</v>
      </c>
      <c r="B108" s="85" t="s">
        <v>1</v>
      </c>
      <c r="C108" s="86" t="s">
        <v>165</v>
      </c>
      <c r="D108" s="85" t="s">
        <v>1</v>
      </c>
      <c r="E108" s="98">
        <f>E86/1000000*(E104-C14)</f>
        <v>57.654761904761898</v>
      </c>
      <c r="F108" s="86" t="s">
        <v>55</v>
      </c>
      <c r="G108" s="95"/>
      <c r="H108" s="25"/>
      <c r="I108" s="88" t="s">
        <v>164</v>
      </c>
      <c r="J108" s="89" t="s">
        <v>1</v>
      </c>
      <c r="K108" s="90" t="s">
        <v>165</v>
      </c>
      <c r="L108" s="89" t="s">
        <v>1</v>
      </c>
      <c r="M108" s="119">
        <f>M86/1000000*(M104-K14)</f>
        <v>57.654761904761898</v>
      </c>
      <c r="N108" s="90" t="s">
        <v>55</v>
      </c>
      <c r="O108" s="97"/>
      <c r="P108" s="25"/>
    </row>
    <row r="109" spans="1:16" x14ac:dyDescent="0.25">
      <c r="A109" s="36"/>
      <c r="B109" s="29"/>
      <c r="C109" s="29"/>
      <c r="D109" s="28"/>
      <c r="E109" s="99"/>
      <c r="F109" s="42"/>
      <c r="G109" s="28"/>
      <c r="H109" s="25"/>
      <c r="I109" s="100"/>
      <c r="J109" s="101"/>
      <c r="K109" s="101"/>
      <c r="L109" s="102"/>
      <c r="M109" s="103"/>
      <c r="N109" s="104"/>
      <c r="O109" s="102"/>
      <c r="P109" s="25"/>
    </row>
    <row r="110" spans="1:16" x14ac:dyDescent="0.25">
      <c r="A110" s="25"/>
      <c r="B110" s="105"/>
      <c r="C110" s="105"/>
      <c r="D110" s="25"/>
      <c r="E110" s="25"/>
      <c r="F110" s="25"/>
      <c r="G110" s="25"/>
      <c r="H110" s="25"/>
      <c r="I110" s="25"/>
      <c r="J110" s="105"/>
      <c r="K110" s="105"/>
      <c r="L110" s="25"/>
      <c r="M110" s="25"/>
      <c r="N110" s="25"/>
      <c r="O110" s="25"/>
      <c r="P110" s="25"/>
    </row>
    <row r="111" spans="1:16" x14ac:dyDescent="0.25">
      <c r="A111" s="25"/>
      <c r="B111" s="105"/>
      <c r="C111" s="105"/>
      <c r="D111" s="25"/>
      <c r="E111" s="25"/>
      <c r="F111" s="25"/>
      <c r="G111" s="25"/>
      <c r="H111" s="25"/>
      <c r="I111" s="25"/>
      <c r="J111" s="105"/>
      <c r="K111" s="105"/>
      <c r="L111" s="25"/>
      <c r="M111" s="25"/>
      <c r="N111" s="25"/>
      <c r="O111" s="25"/>
      <c r="P111" s="25"/>
    </row>
    <row r="112" spans="1:16" x14ac:dyDescent="0.25">
      <c r="A112" s="106" t="s">
        <v>205</v>
      </c>
      <c r="B112" s="105"/>
      <c r="C112" s="105"/>
      <c r="D112" s="25"/>
      <c r="E112" s="25"/>
      <c r="F112" s="25"/>
      <c r="G112" s="25"/>
      <c r="H112" s="25"/>
      <c r="I112" s="25"/>
      <c r="J112" s="105"/>
      <c r="K112" s="105"/>
      <c r="L112" s="25"/>
      <c r="M112" s="25"/>
      <c r="N112" s="25"/>
      <c r="O112" s="25"/>
      <c r="P112" s="25"/>
    </row>
    <row r="113" spans="1:16" x14ac:dyDescent="0.25">
      <c r="A113" s="106" t="s">
        <v>206</v>
      </c>
      <c r="B113" s="105"/>
      <c r="C113" s="105"/>
      <c r="D113" s="25"/>
      <c r="E113" s="25"/>
      <c r="F113" s="25"/>
      <c r="G113" s="25"/>
      <c r="H113" s="25"/>
      <c r="I113" s="25"/>
      <c r="J113" s="105"/>
      <c r="K113" s="105"/>
      <c r="L113" s="25"/>
      <c r="M113" s="25"/>
      <c r="N113" s="25"/>
      <c r="O113" s="25"/>
      <c r="P113" s="25"/>
    </row>
    <row r="114" spans="1:16" x14ac:dyDescent="0.25">
      <c r="A114" s="106" t="s">
        <v>207</v>
      </c>
      <c r="B114" s="105"/>
      <c r="C114" s="105"/>
      <c r="D114" s="25"/>
      <c r="E114" s="25"/>
      <c r="F114" s="25"/>
      <c r="G114" s="25"/>
      <c r="H114" s="25"/>
      <c r="I114" s="25"/>
      <c r="J114" s="105"/>
      <c r="K114" s="105"/>
      <c r="L114" s="25"/>
      <c r="M114" s="25"/>
      <c r="N114" s="25"/>
      <c r="O114" s="25"/>
      <c r="P114" s="25"/>
    </row>
    <row r="115" spans="1:16" x14ac:dyDescent="0.25">
      <c r="A115" s="106" t="s">
        <v>208</v>
      </c>
      <c r="B115" s="105"/>
      <c r="C115" s="105"/>
      <c r="D115" s="25"/>
      <c r="E115" s="25"/>
      <c r="F115" s="25"/>
      <c r="G115" s="25"/>
      <c r="H115" s="25"/>
      <c r="I115" s="25"/>
      <c r="J115" s="105"/>
      <c r="K115" s="105"/>
      <c r="L115" s="25"/>
      <c r="M115" s="25"/>
      <c r="N115" s="25"/>
      <c r="O115" s="25"/>
      <c r="P115" s="25"/>
    </row>
    <row r="116" spans="1:16" x14ac:dyDescent="0.25">
      <c r="A116" s="106" t="s">
        <v>209</v>
      </c>
      <c r="B116" s="105"/>
      <c r="C116" s="105"/>
      <c r="D116" s="25"/>
      <c r="E116" s="25"/>
      <c r="F116" s="25"/>
      <c r="G116" s="25"/>
      <c r="H116" s="25"/>
      <c r="I116" s="25"/>
      <c r="J116" s="105"/>
      <c r="K116" s="105"/>
      <c r="L116" s="25"/>
      <c r="M116" s="25"/>
      <c r="N116" s="25"/>
      <c r="O116" s="25"/>
      <c r="P116" s="25"/>
    </row>
    <row r="117" spans="1:16" x14ac:dyDescent="0.25">
      <c r="A117" s="25"/>
      <c r="B117" s="105"/>
      <c r="C117" s="105"/>
      <c r="D117" s="25"/>
      <c r="E117" s="25"/>
      <c r="F117" s="25"/>
      <c r="G117" s="25"/>
      <c r="H117" s="25"/>
      <c r="I117" s="25"/>
      <c r="J117" s="105"/>
      <c r="K117" s="105"/>
      <c r="L117" s="25"/>
      <c r="M117" s="25"/>
      <c r="N117" s="25"/>
      <c r="O117" s="25"/>
      <c r="P117" s="25"/>
    </row>
    <row r="131" spans="12:12" x14ac:dyDescent="0.25">
      <c r="L131" s="107"/>
    </row>
  </sheetData>
  <sheetProtection password="F030" sheet="1" objects="1" scenarios="1"/>
  <mergeCells count="28">
    <mergeCell ref="A1:E1"/>
    <mergeCell ref="A38:B38"/>
    <mergeCell ref="I1:M1"/>
    <mergeCell ref="I38:J38"/>
    <mergeCell ref="A28:D28"/>
    <mergeCell ref="I28:L28"/>
    <mergeCell ref="I96:J96"/>
    <mergeCell ref="I62:J62"/>
    <mergeCell ref="A46:B46"/>
    <mergeCell ref="A102:B102"/>
    <mergeCell ref="I102:J102"/>
    <mergeCell ref="A96:B96"/>
    <mergeCell ref="I46:J46"/>
    <mergeCell ref="A76:B76"/>
    <mergeCell ref="A58:B58"/>
    <mergeCell ref="A88:B88"/>
    <mergeCell ref="A80:B80"/>
    <mergeCell ref="I58:J58"/>
    <mergeCell ref="A50:B50"/>
    <mergeCell ref="A54:B54"/>
    <mergeCell ref="A62:B62"/>
    <mergeCell ref="I54:J54"/>
    <mergeCell ref="A42:B42"/>
    <mergeCell ref="I42:J42"/>
    <mergeCell ref="I50:J50"/>
    <mergeCell ref="I76:J76"/>
    <mergeCell ref="I88:J88"/>
    <mergeCell ref="I80:J80"/>
  </mergeCells>
  <phoneticPr fontId="1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E1" zoomScale="80" zoomScaleNormal="80" workbookViewId="0">
      <selection activeCell="E21" sqref="E21"/>
    </sheetView>
  </sheetViews>
  <sheetFormatPr defaultRowHeight="15" x14ac:dyDescent="0.25"/>
  <cols>
    <col min="1" max="1" width="59.85546875" style="2" customWidth="1"/>
    <col min="2" max="2" width="9.140625" style="3"/>
    <col min="3" max="3" width="26.140625" style="3" customWidth="1"/>
    <col min="4" max="4" width="12.85546875" style="2" customWidth="1"/>
    <col min="5" max="5" width="13.85546875" style="2" bestFit="1" customWidth="1"/>
    <col min="6" max="6" width="9.140625" style="2"/>
    <col min="7" max="7" width="11.7109375" style="2" bestFit="1" customWidth="1"/>
    <col min="8" max="8" width="9.140625" style="2"/>
    <col min="9" max="9" width="27.140625" style="2" bestFit="1" customWidth="1"/>
    <col min="10" max="10" width="9.140625" style="3"/>
    <col min="11" max="11" width="40.85546875" style="3" bestFit="1" customWidth="1"/>
    <col min="12" max="12" width="11.85546875" style="2" customWidth="1"/>
    <col min="13" max="14" width="9.140625" style="2"/>
    <col min="15" max="15" width="11.7109375" style="2" bestFit="1" customWidth="1"/>
    <col min="16" max="16384" width="9.140625" style="2"/>
  </cols>
  <sheetData>
    <row r="1" spans="1:16" ht="63.75" customHeight="1" x14ac:dyDescent="0.25">
      <c r="A1" s="23" t="s">
        <v>111</v>
      </c>
      <c r="B1" s="23"/>
      <c r="C1" s="23"/>
      <c r="D1" s="23"/>
      <c r="E1" s="23"/>
      <c r="F1" s="24"/>
      <c r="G1" s="24"/>
      <c r="H1" s="25"/>
      <c r="I1" s="26" t="s">
        <v>111</v>
      </c>
      <c r="J1" s="26"/>
      <c r="K1" s="26"/>
      <c r="L1" s="26"/>
      <c r="M1" s="26"/>
      <c r="N1" s="27"/>
      <c r="O1" s="27"/>
      <c r="P1" s="25"/>
    </row>
    <row r="2" spans="1:16" x14ac:dyDescent="0.25">
      <c r="A2" s="28"/>
      <c r="B2" s="29"/>
      <c r="C2" s="29"/>
      <c r="D2" s="28"/>
      <c r="E2" s="24"/>
      <c r="F2" s="24"/>
      <c r="G2" s="24"/>
      <c r="H2" s="25"/>
      <c r="I2" s="30"/>
      <c r="J2" s="31"/>
      <c r="K2" s="31"/>
      <c r="L2" s="30"/>
      <c r="M2" s="27"/>
      <c r="N2" s="27"/>
      <c r="O2" s="27"/>
      <c r="P2" s="25"/>
    </row>
    <row r="3" spans="1:16" x14ac:dyDescent="0.25">
      <c r="A3" s="28" t="s">
        <v>7</v>
      </c>
      <c r="B3" s="29"/>
      <c r="C3" s="29"/>
      <c r="D3" s="28"/>
      <c r="E3" s="24"/>
      <c r="F3" s="24"/>
      <c r="G3" s="24"/>
      <c r="H3" s="25"/>
      <c r="I3" s="30" t="s">
        <v>7</v>
      </c>
      <c r="J3" s="31"/>
      <c r="K3" s="31"/>
      <c r="L3" s="30"/>
      <c r="M3" s="27"/>
      <c r="N3" s="27"/>
      <c r="O3" s="27"/>
      <c r="P3" s="25"/>
    </row>
    <row r="4" spans="1:16" x14ac:dyDescent="0.25">
      <c r="A4" s="28"/>
      <c r="B4" s="29"/>
      <c r="C4" s="29"/>
      <c r="D4" s="28"/>
      <c r="E4" s="24"/>
      <c r="F4" s="24"/>
      <c r="G4" s="24"/>
      <c r="H4" s="25"/>
      <c r="I4" s="30"/>
      <c r="J4" s="31"/>
      <c r="K4" s="31"/>
      <c r="L4" s="30"/>
      <c r="M4" s="27"/>
      <c r="N4" s="27"/>
      <c r="O4" s="27"/>
      <c r="P4" s="25"/>
    </row>
    <row r="5" spans="1:16" x14ac:dyDescent="0.25">
      <c r="A5" s="28" t="s">
        <v>83</v>
      </c>
      <c r="B5" s="29" t="s">
        <v>1</v>
      </c>
      <c r="C5" s="29" t="s">
        <v>84</v>
      </c>
      <c r="D5" s="28"/>
      <c r="E5" s="24"/>
      <c r="F5" s="24"/>
      <c r="G5" s="24"/>
      <c r="H5" s="25"/>
      <c r="I5" s="30" t="s">
        <v>83</v>
      </c>
      <c r="J5" s="31" t="s">
        <v>1</v>
      </c>
      <c r="K5" s="31" t="s">
        <v>84</v>
      </c>
      <c r="L5" s="30"/>
      <c r="M5" s="27"/>
      <c r="N5" s="27"/>
      <c r="O5" s="27"/>
      <c r="P5" s="25"/>
    </row>
    <row r="6" spans="1:16" x14ac:dyDescent="0.25">
      <c r="A6" s="28" t="s">
        <v>85</v>
      </c>
      <c r="B6" s="29" t="s">
        <v>1</v>
      </c>
      <c r="C6" s="29">
        <v>3</v>
      </c>
      <c r="D6" s="28" t="s">
        <v>55</v>
      </c>
      <c r="E6" s="24"/>
      <c r="F6" s="24"/>
      <c r="G6" s="24"/>
      <c r="H6" s="25"/>
      <c r="I6" s="30" t="s">
        <v>85</v>
      </c>
      <c r="J6" s="31" t="s">
        <v>1</v>
      </c>
      <c r="K6" s="108">
        <v>3</v>
      </c>
      <c r="L6" s="30" t="s">
        <v>55</v>
      </c>
      <c r="M6" s="27"/>
      <c r="N6" s="27"/>
      <c r="O6" s="27"/>
      <c r="P6" s="25"/>
    </row>
    <row r="7" spans="1:16" ht="16.5" x14ac:dyDescent="0.3">
      <c r="A7" s="28" t="s">
        <v>115</v>
      </c>
      <c r="B7" s="29" t="s">
        <v>1</v>
      </c>
      <c r="C7" s="29">
        <v>10</v>
      </c>
      <c r="D7" s="28" t="s">
        <v>55</v>
      </c>
      <c r="E7" s="24"/>
      <c r="F7" s="24"/>
      <c r="G7" s="24"/>
      <c r="H7" s="25"/>
      <c r="I7" s="30" t="s">
        <v>115</v>
      </c>
      <c r="J7" s="31" t="s">
        <v>1</v>
      </c>
      <c r="K7" s="108">
        <v>10</v>
      </c>
      <c r="L7" s="30" t="s">
        <v>55</v>
      </c>
      <c r="M7" s="27"/>
      <c r="N7" s="27"/>
      <c r="O7" s="27"/>
      <c r="P7" s="25"/>
    </row>
    <row r="8" spans="1:16" ht="16.5" x14ac:dyDescent="0.3">
      <c r="A8" s="28" t="s">
        <v>62</v>
      </c>
      <c r="B8" s="29" t="s">
        <v>1</v>
      </c>
      <c r="C8" s="29">
        <v>120</v>
      </c>
      <c r="D8" s="28" t="s">
        <v>8</v>
      </c>
      <c r="E8" s="24" t="s">
        <v>1</v>
      </c>
      <c r="F8" s="32">
        <f>C8+459.67</f>
        <v>579.67000000000007</v>
      </c>
      <c r="G8" s="24" t="s">
        <v>10</v>
      </c>
      <c r="H8" s="25"/>
      <c r="I8" s="30" t="s">
        <v>62</v>
      </c>
      <c r="J8" s="31" t="s">
        <v>1</v>
      </c>
      <c r="K8" s="108">
        <v>120</v>
      </c>
      <c r="L8" s="30" t="s">
        <v>8</v>
      </c>
      <c r="M8" s="27" t="s">
        <v>1</v>
      </c>
      <c r="N8" s="33">
        <f>K8+459.67</f>
        <v>579.67000000000007</v>
      </c>
      <c r="O8" s="27" t="s">
        <v>10</v>
      </c>
      <c r="P8" s="25"/>
    </row>
    <row r="9" spans="1:16" ht="16.5" x14ac:dyDescent="0.3">
      <c r="A9" s="28" t="s">
        <v>112</v>
      </c>
      <c r="B9" s="29" t="s">
        <v>1</v>
      </c>
      <c r="C9" s="120">
        <v>178570</v>
      </c>
      <c r="D9" s="28" t="s">
        <v>66</v>
      </c>
      <c r="E9" s="24"/>
      <c r="F9" s="32"/>
      <c r="G9" s="24"/>
      <c r="H9" s="25"/>
      <c r="I9" s="30" t="s">
        <v>112</v>
      </c>
      <c r="J9" s="31" t="s">
        <v>1</v>
      </c>
      <c r="K9" s="108">
        <v>178570</v>
      </c>
      <c r="L9" s="30" t="s">
        <v>66</v>
      </c>
      <c r="M9" s="27"/>
      <c r="N9" s="33"/>
      <c r="O9" s="27"/>
      <c r="P9" s="25"/>
    </row>
    <row r="10" spans="1:16" ht="16.5" x14ac:dyDescent="0.3">
      <c r="A10" s="28" t="s">
        <v>113</v>
      </c>
      <c r="B10" s="29" t="s">
        <v>1</v>
      </c>
      <c r="C10" s="29">
        <v>325</v>
      </c>
      <c r="D10" s="42" t="s">
        <v>57</v>
      </c>
      <c r="E10" s="24"/>
      <c r="F10" s="32"/>
      <c r="G10" s="24"/>
      <c r="H10" s="25"/>
      <c r="I10" s="30" t="s">
        <v>113</v>
      </c>
      <c r="J10" s="31" t="s">
        <v>1</v>
      </c>
      <c r="K10" s="108">
        <v>325</v>
      </c>
      <c r="L10" s="43" t="s">
        <v>57</v>
      </c>
      <c r="M10" s="27"/>
      <c r="N10" s="33"/>
      <c r="O10" s="27"/>
      <c r="P10" s="25"/>
    </row>
    <row r="11" spans="1:16" ht="16.5" x14ac:dyDescent="0.3">
      <c r="A11" s="28" t="s">
        <v>114</v>
      </c>
      <c r="B11" s="29" t="s">
        <v>1</v>
      </c>
      <c r="C11" s="29">
        <v>425</v>
      </c>
      <c r="D11" s="42" t="s">
        <v>57</v>
      </c>
      <c r="E11" s="24"/>
      <c r="F11" s="32"/>
      <c r="G11" s="24"/>
      <c r="H11" s="25"/>
      <c r="I11" s="30" t="s">
        <v>114</v>
      </c>
      <c r="J11" s="31" t="s">
        <v>1</v>
      </c>
      <c r="K11" s="108">
        <v>425</v>
      </c>
      <c r="L11" s="43" t="s">
        <v>57</v>
      </c>
      <c r="M11" s="27"/>
      <c r="N11" s="33"/>
      <c r="O11" s="27"/>
      <c r="P11" s="25"/>
    </row>
    <row r="12" spans="1:16" x14ac:dyDescent="0.25">
      <c r="A12" s="28"/>
      <c r="B12" s="29"/>
      <c r="C12" s="29"/>
      <c r="D12" s="42"/>
      <c r="E12" s="24"/>
      <c r="F12" s="32"/>
      <c r="G12" s="24"/>
      <c r="H12" s="25"/>
      <c r="I12" s="30"/>
      <c r="J12" s="31"/>
      <c r="K12" s="31"/>
      <c r="L12" s="43"/>
      <c r="M12" s="27"/>
      <c r="N12" s="33"/>
      <c r="O12" s="27"/>
      <c r="P12" s="25"/>
    </row>
    <row r="13" spans="1:16" x14ac:dyDescent="0.25">
      <c r="A13" s="28" t="s">
        <v>160</v>
      </c>
      <c r="B13" s="29"/>
      <c r="C13" s="29"/>
      <c r="D13" s="42"/>
      <c r="E13" s="24"/>
      <c r="F13" s="32"/>
      <c r="G13" s="24"/>
      <c r="H13" s="25"/>
      <c r="I13" s="30" t="s">
        <v>160</v>
      </c>
      <c r="J13" s="31"/>
      <c r="K13" s="31"/>
      <c r="L13" s="43"/>
      <c r="M13" s="27"/>
      <c r="N13" s="33"/>
      <c r="O13" s="27"/>
      <c r="P13" s="25"/>
    </row>
    <row r="14" spans="1:16" x14ac:dyDescent="0.25">
      <c r="A14" s="28"/>
      <c r="B14" s="29"/>
      <c r="C14" s="29"/>
      <c r="D14" s="42"/>
      <c r="E14" s="24"/>
      <c r="F14" s="32"/>
      <c r="G14" s="24"/>
      <c r="H14" s="25"/>
      <c r="I14" s="30"/>
      <c r="J14" s="31"/>
      <c r="K14" s="108"/>
      <c r="L14" s="43"/>
      <c r="M14" s="27"/>
      <c r="N14" s="33"/>
      <c r="O14" s="27"/>
      <c r="P14" s="25"/>
    </row>
    <row r="15" spans="1:16" x14ac:dyDescent="0.25">
      <c r="A15" s="48" t="s">
        <v>158</v>
      </c>
      <c r="B15" s="29"/>
      <c r="C15" s="29"/>
      <c r="D15" s="42"/>
      <c r="E15" s="24"/>
      <c r="F15" s="32"/>
      <c r="G15" s="24"/>
      <c r="H15" s="25"/>
      <c r="I15" s="49" t="s">
        <v>158</v>
      </c>
      <c r="J15" s="31"/>
      <c r="K15" s="31"/>
      <c r="L15" s="43"/>
      <c r="M15" s="27"/>
      <c r="N15" s="33"/>
      <c r="O15" s="27"/>
      <c r="P15" s="25"/>
    </row>
    <row r="16" spans="1:16" x14ac:dyDescent="0.25">
      <c r="A16" s="28"/>
      <c r="B16" s="29"/>
      <c r="C16" s="29"/>
      <c r="D16" s="28"/>
      <c r="E16" s="24"/>
      <c r="F16" s="24"/>
      <c r="G16" s="24"/>
      <c r="H16" s="25"/>
      <c r="I16" s="30"/>
      <c r="J16" s="31"/>
      <c r="K16" s="31"/>
      <c r="L16" s="30"/>
      <c r="M16" s="27"/>
      <c r="N16" s="27"/>
      <c r="O16" s="27"/>
      <c r="P16" s="25"/>
    </row>
    <row r="17" spans="1:16" x14ac:dyDescent="0.25">
      <c r="A17" s="121" t="s">
        <v>86</v>
      </c>
      <c r="B17" s="122"/>
      <c r="C17" s="122"/>
      <c r="D17" s="122"/>
      <c r="E17" s="123"/>
      <c r="F17" s="124"/>
      <c r="G17" s="28"/>
      <c r="H17" s="25"/>
      <c r="I17" s="125" t="s">
        <v>86</v>
      </c>
      <c r="J17" s="126"/>
      <c r="K17" s="126"/>
      <c r="L17" s="126"/>
      <c r="M17" s="127"/>
      <c r="N17" s="128"/>
      <c r="O17" s="30"/>
      <c r="P17" s="25"/>
    </row>
    <row r="18" spans="1:16" x14ac:dyDescent="0.25">
      <c r="A18" s="121"/>
      <c r="B18" s="122"/>
      <c r="C18" s="122"/>
      <c r="D18" s="122"/>
      <c r="E18" s="123"/>
      <c r="F18" s="124"/>
      <c r="G18" s="28"/>
      <c r="H18" s="25"/>
      <c r="I18" s="125"/>
      <c r="J18" s="126"/>
      <c r="K18" s="126"/>
      <c r="L18" s="126"/>
      <c r="M18" s="127"/>
      <c r="N18" s="128"/>
      <c r="O18" s="30"/>
      <c r="P18" s="25"/>
    </row>
    <row r="19" spans="1:16" ht="17.25" x14ac:dyDescent="0.3">
      <c r="A19" s="129" t="s">
        <v>171</v>
      </c>
      <c r="B19" s="122" t="s">
        <v>1</v>
      </c>
      <c r="C19" s="124" t="s">
        <v>172</v>
      </c>
      <c r="D19" s="122"/>
      <c r="E19" s="123"/>
      <c r="F19" s="124"/>
      <c r="G19" s="28"/>
      <c r="H19" s="25"/>
      <c r="I19" s="130" t="s">
        <v>171</v>
      </c>
      <c r="J19" s="126" t="s">
        <v>1</v>
      </c>
      <c r="K19" s="128" t="s">
        <v>172</v>
      </c>
      <c r="L19" s="126"/>
      <c r="M19" s="127"/>
      <c r="N19" s="128"/>
      <c r="O19" s="30"/>
      <c r="P19" s="25"/>
    </row>
    <row r="20" spans="1:16" x14ac:dyDescent="0.25">
      <c r="A20" s="121"/>
      <c r="B20" s="122"/>
      <c r="C20" s="124"/>
      <c r="D20" s="122"/>
      <c r="E20" s="123"/>
      <c r="F20" s="124"/>
      <c r="G20" s="28"/>
      <c r="H20" s="25"/>
      <c r="I20" s="125"/>
      <c r="J20" s="126"/>
      <c r="K20" s="128"/>
      <c r="L20" s="126"/>
      <c r="M20" s="127"/>
      <c r="N20" s="128"/>
      <c r="O20" s="30"/>
      <c r="P20" s="25"/>
    </row>
    <row r="21" spans="1:16" ht="17.25" x14ac:dyDescent="0.3">
      <c r="A21" s="129" t="s">
        <v>166</v>
      </c>
      <c r="B21" s="122" t="s">
        <v>1</v>
      </c>
      <c r="C21" s="131"/>
      <c r="D21" s="122" t="s">
        <v>1</v>
      </c>
      <c r="E21" s="132">
        <f>(C9*(265-C11)+(C6-C7)*1000000)/(C10-C11)</f>
        <v>355712</v>
      </c>
      <c r="F21" s="124" t="s">
        <v>66</v>
      </c>
      <c r="G21" s="28"/>
      <c r="H21" s="25"/>
      <c r="I21" s="130" t="s">
        <v>166</v>
      </c>
      <c r="J21" s="126" t="s">
        <v>1</v>
      </c>
      <c r="K21" s="133"/>
      <c r="L21" s="126" t="s">
        <v>1</v>
      </c>
      <c r="M21" s="134">
        <f>(K9*(265-K11)+(K6-K7)*1000000)/(K10-K11)</f>
        <v>355712</v>
      </c>
      <c r="N21" s="128" t="s">
        <v>66</v>
      </c>
      <c r="O21" s="30"/>
      <c r="P21" s="25"/>
    </row>
    <row r="22" spans="1:16" x14ac:dyDescent="0.25">
      <c r="A22" s="28"/>
      <c r="B22" s="29"/>
      <c r="C22" s="29"/>
      <c r="D22" s="29"/>
      <c r="E22" s="91"/>
      <c r="F22" s="32"/>
      <c r="G22" s="28"/>
      <c r="H22" s="25"/>
      <c r="I22" s="30"/>
      <c r="J22" s="31"/>
      <c r="K22" s="31"/>
      <c r="L22" s="31"/>
      <c r="M22" s="83"/>
      <c r="N22" s="33"/>
      <c r="O22" s="30"/>
      <c r="P22" s="25"/>
    </row>
    <row r="23" spans="1:16" x14ac:dyDescent="0.25">
      <c r="A23" s="50" t="s">
        <v>87</v>
      </c>
      <c r="B23" s="51"/>
      <c r="C23" s="51"/>
      <c r="D23" s="51"/>
      <c r="E23" s="68"/>
      <c r="F23" s="52"/>
      <c r="G23" s="28"/>
      <c r="H23" s="25"/>
      <c r="I23" s="53" t="s">
        <v>87</v>
      </c>
      <c r="J23" s="54"/>
      <c r="K23" s="54"/>
      <c r="L23" s="54"/>
      <c r="M23" s="69"/>
      <c r="N23" s="55"/>
      <c r="O23" s="30"/>
      <c r="P23" s="25"/>
    </row>
    <row r="24" spans="1:16" x14ac:dyDescent="0.25">
      <c r="A24" s="50"/>
      <c r="B24" s="51"/>
      <c r="C24" s="51"/>
      <c r="D24" s="51"/>
      <c r="E24" s="68"/>
      <c r="F24" s="52"/>
      <c r="G24" s="28"/>
      <c r="H24" s="25"/>
      <c r="I24" s="53"/>
      <c r="J24" s="54"/>
      <c r="K24" s="54"/>
      <c r="L24" s="54"/>
      <c r="M24" s="69"/>
      <c r="N24" s="55"/>
      <c r="O24" s="30"/>
      <c r="P24" s="25"/>
    </row>
    <row r="25" spans="1:16" ht="16.5" x14ac:dyDescent="0.3">
      <c r="A25" s="58" t="s">
        <v>161</v>
      </c>
      <c r="B25" s="51" t="s">
        <v>1</v>
      </c>
      <c r="C25" s="52" t="s">
        <v>162</v>
      </c>
      <c r="D25" s="51" t="s">
        <v>1</v>
      </c>
      <c r="E25" s="68">
        <f>(E21*C10-3000000)/E21</f>
        <v>316.56621086721844</v>
      </c>
      <c r="F25" s="52" t="s">
        <v>57</v>
      </c>
      <c r="G25" s="28"/>
      <c r="H25" s="25"/>
      <c r="I25" s="59" t="s">
        <v>161</v>
      </c>
      <c r="J25" s="54" t="s">
        <v>1</v>
      </c>
      <c r="K25" s="55" t="s">
        <v>162</v>
      </c>
      <c r="L25" s="54" t="s">
        <v>1</v>
      </c>
      <c r="M25" s="114">
        <f>(M21*K10-3000000)/M21</f>
        <v>316.56621086721844</v>
      </c>
      <c r="N25" s="55" t="s">
        <v>57</v>
      </c>
      <c r="O25" s="30"/>
      <c r="P25" s="25"/>
    </row>
    <row r="26" spans="1:16" x14ac:dyDescent="0.25">
      <c r="A26" s="28"/>
      <c r="B26" s="29"/>
      <c r="C26" s="42"/>
      <c r="D26" s="29"/>
      <c r="E26" s="91"/>
      <c r="F26" s="32"/>
      <c r="G26" s="28"/>
      <c r="H26" s="25"/>
      <c r="I26" s="30"/>
      <c r="J26" s="31"/>
      <c r="K26" s="43"/>
      <c r="L26" s="31"/>
      <c r="M26" s="83"/>
      <c r="N26" s="33"/>
      <c r="O26" s="30"/>
      <c r="P26" s="25"/>
    </row>
    <row r="27" spans="1:16" x14ac:dyDescent="0.25">
      <c r="A27" s="124" t="s">
        <v>88</v>
      </c>
      <c r="B27" s="122"/>
      <c r="C27" s="131"/>
      <c r="D27" s="122"/>
      <c r="E27" s="123"/>
      <c r="F27" s="124"/>
      <c r="G27" s="28"/>
      <c r="H27" s="25"/>
      <c r="I27" s="128" t="s">
        <v>88</v>
      </c>
      <c r="J27" s="126"/>
      <c r="K27" s="133"/>
      <c r="L27" s="126"/>
      <c r="M27" s="127"/>
      <c r="N27" s="128"/>
      <c r="O27" s="30"/>
      <c r="P27" s="25"/>
    </row>
    <row r="28" spans="1:16" x14ac:dyDescent="0.25">
      <c r="A28" s="121"/>
      <c r="B28" s="122"/>
      <c r="C28" s="122"/>
      <c r="D28" s="122"/>
      <c r="E28" s="123"/>
      <c r="F28" s="124"/>
      <c r="G28" s="28"/>
      <c r="H28" s="25"/>
      <c r="I28" s="125"/>
      <c r="J28" s="126"/>
      <c r="K28" s="126"/>
      <c r="L28" s="126"/>
      <c r="M28" s="127"/>
      <c r="N28" s="128"/>
      <c r="O28" s="30"/>
      <c r="P28" s="25"/>
    </row>
    <row r="29" spans="1:16" ht="17.25" x14ac:dyDescent="0.3">
      <c r="A29" s="129" t="s">
        <v>167</v>
      </c>
      <c r="B29" s="122" t="s">
        <v>1</v>
      </c>
      <c r="C29" s="124" t="s">
        <v>168</v>
      </c>
      <c r="D29" s="122" t="s">
        <v>1</v>
      </c>
      <c r="E29" s="132">
        <f>C7*1000000/(C11-E25)</f>
        <v>92222.176131414133</v>
      </c>
      <c r="F29" s="124" t="s">
        <v>66</v>
      </c>
      <c r="G29" s="28"/>
      <c r="H29" s="25"/>
      <c r="I29" s="130" t="s">
        <v>167</v>
      </c>
      <c r="J29" s="126" t="s">
        <v>1</v>
      </c>
      <c r="K29" s="128" t="s">
        <v>168</v>
      </c>
      <c r="L29" s="126" t="s">
        <v>1</v>
      </c>
      <c r="M29" s="134">
        <f>K7*1000000/(K11-M25)</f>
        <v>92222.176131414133</v>
      </c>
      <c r="N29" s="128" t="s">
        <v>66</v>
      </c>
      <c r="O29" s="30"/>
      <c r="P29" s="25"/>
    </row>
    <row r="30" spans="1:16" x14ac:dyDescent="0.25">
      <c r="A30" s="28"/>
      <c r="B30" s="29"/>
      <c r="C30" s="42"/>
      <c r="D30" s="29"/>
      <c r="E30" s="91"/>
      <c r="F30" s="32"/>
      <c r="G30" s="28"/>
      <c r="H30" s="25"/>
      <c r="I30" s="30"/>
      <c r="J30" s="31"/>
      <c r="K30" s="43"/>
      <c r="L30" s="31"/>
      <c r="M30" s="83"/>
      <c r="N30" s="33"/>
      <c r="O30" s="30"/>
      <c r="P30" s="25"/>
    </row>
    <row r="31" spans="1:16" x14ac:dyDescent="0.25">
      <c r="A31" s="25"/>
      <c r="B31" s="105"/>
      <c r="C31" s="105"/>
      <c r="D31" s="25"/>
      <c r="E31" s="25"/>
      <c r="F31" s="25"/>
      <c r="G31" s="25"/>
      <c r="H31" s="25"/>
      <c r="I31" s="25"/>
      <c r="J31" s="105"/>
      <c r="K31" s="105"/>
      <c r="L31" s="25"/>
      <c r="M31" s="25"/>
      <c r="N31" s="25"/>
      <c r="O31" s="25"/>
      <c r="P31" s="25"/>
    </row>
    <row r="32" spans="1:16" x14ac:dyDescent="0.25">
      <c r="A32" s="25"/>
      <c r="B32" s="105"/>
      <c r="C32" s="105"/>
      <c r="D32" s="25"/>
      <c r="E32" s="25"/>
      <c r="F32" s="25"/>
      <c r="G32" s="25"/>
      <c r="H32" s="25"/>
      <c r="I32" s="25"/>
      <c r="J32" s="105"/>
      <c r="K32" s="105"/>
      <c r="L32" s="25"/>
      <c r="M32" s="25"/>
      <c r="N32" s="25"/>
      <c r="O32" s="25"/>
      <c r="P32" s="25"/>
    </row>
    <row r="33" spans="1:16" x14ac:dyDescent="0.25">
      <c r="A33" s="106" t="s">
        <v>205</v>
      </c>
      <c r="B33" s="105"/>
      <c r="C33" s="105"/>
      <c r="D33" s="25"/>
      <c r="E33" s="25"/>
      <c r="F33" s="25"/>
      <c r="G33" s="25"/>
      <c r="H33" s="25"/>
      <c r="I33" s="25"/>
      <c r="J33" s="105"/>
      <c r="K33" s="105"/>
      <c r="L33" s="25"/>
      <c r="M33" s="25"/>
      <c r="N33" s="25"/>
      <c r="O33" s="25"/>
      <c r="P33" s="25"/>
    </row>
    <row r="34" spans="1:16" x14ac:dyDescent="0.25">
      <c r="A34" s="106" t="s">
        <v>206</v>
      </c>
      <c r="B34" s="105"/>
      <c r="C34" s="105"/>
      <c r="D34" s="25"/>
      <c r="E34" s="25"/>
      <c r="F34" s="25"/>
      <c r="G34" s="25"/>
      <c r="H34" s="25"/>
      <c r="I34" s="25"/>
      <c r="J34" s="105"/>
      <c r="K34" s="105"/>
      <c r="L34" s="25"/>
      <c r="M34" s="25"/>
      <c r="N34" s="25"/>
      <c r="O34" s="25"/>
      <c r="P34" s="25"/>
    </row>
    <row r="35" spans="1:16" x14ac:dyDescent="0.25">
      <c r="A35" s="106" t="s">
        <v>207</v>
      </c>
      <c r="B35" s="105"/>
      <c r="C35" s="105"/>
      <c r="D35" s="25"/>
      <c r="E35" s="25"/>
      <c r="F35" s="25"/>
      <c r="G35" s="25"/>
      <c r="H35" s="25"/>
      <c r="I35" s="25"/>
      <c r="J35" s="105"/>
      <c r="K35" s="105"/>
      <c r="L35" s="25"/>
      <c r="M35" s="25"/>
      <c r="N35" s="25"/>
      <c r="O35" s="25"/>
      <c r="P35" s="25"/>
    </row>
    <row r="36" spans="1:16" x14ac:dyDescent="0.25">
      <c r="A36" s="106" t="s">
        <v>208</v>
      </c>
      <c r="B36" s="105"/>
      <c r="C36" s="105"/>
      <c r="D36" s="25"/>
      <c r="E36" s="25"/>
      <c r="F36" s="25"/>
      <c r="G36" s="25"/>
      <c r="H36" s="25"/>
      <c r="I36" s="25"/>
      <c r="J36" s="105"/>
      <c r="K36" s="105"/>
      <c r="L36" s="25"/>
      <c r="M36" s="25"/>
      <c r="N36" s="25"/>
      <c r="O36" s="25"/>
      <c r="P36" s="25"/>
    </row>
    <row r="37" spans="1:16" x14ac:dyDescent="0.25">
      <c r="A37" s="106" t="s">
        <v>209</v>
      </c>
      <c r="B37" s="105"/>
      <c r="C37" s="105"/>
      <c r="D37" s="25"/>
      <c r="E37" s="25"/>
      <c r="F37" s="25"/>
      <c r="G37" s="25"/>
      <c r="H37" s="25"/>
      <c r="I37" s="25"/>
      <c r="J37" s="105"/>
      <c r="K37" s="105"/>
      <c r="L37" s="25"/>
      <c r="M37" s="25"/>
      <c r="N37" s="25"/>
      <c r="O37" s="25"/>
      <c r="P37" s="25"/>
    </row>
    <row r="38" spans="1:16" x14ac:dyDescent="0.25">
      <c r="A38" s="25"/>
      <c r="B38" s="105"/>
      <c r="C38" s="105"/>
      <c r="D38" s="25"/>
      <c r="E38" s="25"/>
      <c r="F38" s="25"/>
      <c r="G38" s="25"/>
      <c r="H38" s="25"/>
      <c r="I38" s="25"/>
      <c r="J38" s="105"/>
      <c r="K38" s="105"/>
      <c r="L38" s="25"/>
      <c r="M38" s="25"/>
      <c r="N38" s="25"/>
      <c r="O38" s="25"/>
      <c r="P38" s="25"/>
    </row>
  </sheetData>
  <sheetProtection password="F030" sheet="1" objects="1" scenarios="1"/>
  <mergeCells count="2">
    <mergeCell ref="I1:M1"/>
    <mergeCell ref="A1:E1"/>
  </mergeCells>
  <phoneticPr fontId="11" type="noConversion"/>
  <pageMargins left="0.7" right="0.7" top="0.75" bottom="0.75" header="0.3" footer="0.3"/>
  <pageSetup orientation="portrait" r:id="rId1"/>
  <headerFooter alignWithMargins="0"/>
  <ignoredErrors>
    <ignoredError sqref="M21 M25 M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C1" zoomScale="80" zoomScaleNormal="80" workbookViewId="0">
      <selection activeCell="K21" sqref="K21"/>
    </sheetView>
  </sheetViews>
  <sheetFormatPr defaultRowHeight="15" x14ac:dyDescent="0.25"/>
  <cols>
    <col min="1" max="1" width="35.140625" style="2" customWidth="1"/>
    <col min="2" max="2" width="9.140625" style="3"/>
    <col min="3" max="3" width="78" style="3" customWidth="1"/>
    <col min="4" max="4" width="12.85546875" style="2" customWidth="1"/>
    <col min="5" max="6" width="9.140625" style="2"/>
    <col min="7" max="7" width="11.7109375" style="2" bestFit="1" customWidth="1"/>
    <col min="8" max="8" width="9.140625" style="2"/>
    <col min="9" max="9" width="35.140625" style="2" customWidth="1"/>
    <col min="10" max="10" width="9.140625" style="3"/>
    <col min="11" max="11" width="40.85546875" style="3" bestFit="1" customWidth="1"/>
    <col min="12" max="12" width="11.85546875" style="2" customWidth="1"/>
    <col min="13" max="13" width="9.140625" style="2"/>
    <col min="14" max="14" width="9.140625" style="2" customWidth="1"/>
    <col min="15" max="15" width="11.7109375" style="2" bestFit="1" customWidth="1"/>
    <col min="16" max="16384" width="9.140625" style="2"/>
  </cols>
  <sheetData>
    <row r="1" spans="1:16" ht="63.75" customHeight="1" x14ac:dyDescent="0.25">
      <c r="A1" s="23" t="s">
        <v>97</v>
      </c>
      <c r="B1" s="23"/>
      <c r="C1" s="23"/>
      <c r="D1" s="23"/>
      <c r="E1" s="23"/>
      <c r="F1" s="24"/>
      <c r="G1" s="24"/>
      <c r="H1" s="25"/>
      <c r="I1" s="26" t="s">
        <v>97</v>
      </c>
      <c r="J1" s="26"/>
      <c r="K1" s="26"/>
      <c r="L1" s="26"/>
      <c r="M1" s="26"/>
      <c r="N1" s="27"/>
      <c r="O1" s="27"/>
      <c r="P1" s="25"/>
    </row>
    <row r="2" spans="1:16" x14ac:dyDescent="0.25">
      <c r="A2" s="28"/>
      <c r="B2" s="29"/>
      <c r="C2" s="29"/>
      <c r="D2" s="28"/>
      <c r="E2" s="24"/>
      <c r="F2" s="24"/>
      <c r="G2" s="24"/>
      <c r="H2" s="25"/>
      <c r="I2" s="30"/>
      <c r="J2" s="31"/>
      <c r="K2" s="31"/>
      <c r="L2" s="30"/>
      <c r="M2" s="27"/>
      <c r="N2" s="27"/>
      <c r="O2" s="27"/>
      <c r="P2" s="25"/>
    </row>
    <row r="3" spans="1:16" x14ac:dyDescent="0.25">
      <c r="A3" s="28" t="s">
        <v>7</v>
      </c>
      <c r="B3" s="29"/>
      <c r="C3" s="29"/>
      <c r="D3" s="28"/>
      <c r="E3" s="24"/>
      <c r="F3" s="24"/>
      <c r="G3" s="24"/>
      <c r="H3" s="25"/>
      <c r="I3" s="30" t="s">
        <v>7</v>
      </c>
      <c r="J3" s="31"/>
      <c r="K3" s="31"/>
      <c r="L3" s="30"/>
      <c r="M3" s="27"/>
      <c r="N3" s="27"/>
      <c r="O3" s="27"/>
      <c r="P3" s="25"/>
    </row>
    <row r="4" spans="1:16" x14ac:dyDescent="0.25">
      <c r="A4" s="28"/>
      <c r="B4" s="29"/>
      <c r="C4" s="29"/>
      <c r="D4" s="28"/>
      <c r="E4" s="24"/>
      <c r="F4" s="24"/>
      <c r="G4" s="24"/>
      <c r="H4" s="25"/>
      <c r="I4" s="30"/>
      <c r="J4" s="31"/>
      <c r="K4" s="31"/>
      <c r="L4" s="30"/>
      <c r="M4" s="27"/>
      <c r="N4" s="27"/>
      <c r="O4" s="27"/>
      <c r="P4" s="25"/>
    </row>
    <row r="5" spans="1:16" x14ac:dyDescent="0.25">
      <c r="A5" s="28" t="s">
        <v>89</v>
      </c>
      <c r="B5" s="29" t="s">
        <v>1</v>
      </c>
      <c r="C5" s="29">
        <v>25</v>
      </c>
      <c r="D5" s="28" t="s">
        <v>55</v>
      </c>
      <c r="E5" s="24"/>
      <c r="F5" s="24"/>
      <c r="G5" s="24"/>
      <c r="H5" s="25"/>
      <c r="I5" s="30" t="s">
        <v>89</v>
      </c>
      <c r="J5" s="31" t="s">
        <v>1</v>
      </c>
      <c r="K5" s="108">
        <v>25</v>
      </c>
      <c r="L5" s="30" t="s">
        <v>55</v>
      </c>
      <c r="M5" s="27"/>
      <c r="N5" s="27"/>
      <c r="O5" s="27"/>
      <c r="P5" s="25"/>
    </row>
    <row r="6" spans="1:16" ht="16.5" x14ac:dyDescent="0.3">
      <c r="A6" s="28" t="s">
        <v>90</v>
      </c>
      <c r="B6" s="29" t="s">
        <v>1</v>
      </c>
      <c r="C6" s="29">
        <v>-20</v>
      </c>
      <c r="D6" s="28" t="s">
        <v>8</v>
      </c>
      <c r="E6" s="24" t="s">
        <v>1</v>
      </c>
      <c r="F6" s="32">
        <f>C6+459.67</f>
        <v>439.67</v>
      </c>
      <c r="G6" s="24" t="s">
        <v>10</v>
      </c>
      <c r="H6" s="25"/>
      <c r="I6" s="30" t="s">
        <v>90</v>
      </c>
      <c r="J6" s="31" t="s">
        <v>1</v>
      </c>
      <c r="K6" s="108">
        <v>-20</v>
      </c>
      <c r="L6" s="30" t="s">
        <v>8</v>
      </c>
      <c r="M6" s="27" t="s">
        <v>1</v>
      </c>
      <c r="N6" s="139">
        <f>K6+459.67</f>
        <v>439.67</v>
      </c>
      <c r="O6" s="27" t="s">
        <v>10</v>
      </c>
      <c r="P6" s="25"/>
    </row>
    <row r="7" spans="1:16" ht="16.5" x14ac:dyDescent="0.3">
      <c r="A7" s="28" t="s">
        <v>116</v>
      </c>
      <c r="B7" s="29" t="s">
        <v>1</v>
      </c>
      <c r="C7" s="29">
        <v>100</v>
      </c>
      <c r="D7" s="28" t="s">
        <v>8</v>
      </c>
      <c r="E7" s="24"/>
      <c r="F7" s="32"/>
      <c r="G7" s="24"/>
      <c r="H7" s="25"/>
      <c r="I7" s="30" t="s">
        <v>116</v>
      </c>
      <c r="J7" s="31" t="s">
        <v>1</v>
      </c>
      <c r="K7" s="108">
        <v>100</v>
      </c>
      <c r="L7" s="30" t="s">
        <v>8</v>
      </c>
      <c r="M7" s="27"/>
      <c r="N7" s="33"/>
      <c r="O7" s="27"/>
      <c r="P7" s="25"/>
    </row>
    <row r="8" spans="1:16" x14ac:dyDescent="0.25">
      <c r="A8" s="28"/>
      <c r="B8" s="29"/>
      <c r="C8" s="29"/>
      <c r="D8" s="28"/>
      <c r="E8" s="24"/>
      <c r="F8" s="32"/>
      <c r="G8" s="24"/>
      <c r="H8" s="25"/>
      <c r="I8" s="30"/>
      <c r="J8" s="31"/>
      <c r="K8" s="31"/>
      <c r="L8" s="30"/>
      <c r="M8" s="27"/>
      <c r="N8" s="33"/>
      <c r="O8" s="27"/>
      <c r="P8" s="25"/>
    </row>
    <row r="9" spans="1:16" x14ac:dyDescent="0.25">
      <c r="A9" s="48" t="s">
        <v>169</v>
      </c>
      <c r="B9" s="29"/>
      <c r="C9" s="29"/>
      <c r="D9" s="28"/>
      <c r="E9" s="24"/>
      <c r="F9" s="32"/>
      <c r="G9" s="24"/>
      <c r="H9" s="25"/>
      <c r="I9" s="49" t="s">
        <v>169</v>
      </c>
      <c r="J9" s="31"/>
      <c r="K9" s="31"/>
      <c r="L9" s="30"/>
      <c r="M9" s="27"/>
      <c r="N9" s="33"/>
      <c r="O9" s="27"/>
      <c r="P9" s="25"/>
    </row>
    <row r="10" spans="1:16" x14ac:dyDescent="0.25">
      <c r="A10" s="28"/>
      <c r="B10" s="29"/>
      <c r="C10" s="29"/>
      <c r="D10" s="28"/>
      <c r="E10" s="24"/>
      <c r="F10" s="24"/>
      <c r="G10" s="24"/>
      <c r="H10" s="25"/>
      <c r="I10" s="30"/>
      <c r="J10" s="31"/>
      <c r="K10" s="31"/>
      <c r="L10" s="30"/>
      <c r="M10" s="27"/>
      <c r="N10" s="27"/>
      <c r="O10" s="27"/>
      <c r="P10" s="25"/>
    </row>
    <row r="11" spans="1:16" x14ac:dyDescent="0.25">
      <c r="A11" s="95" t="s">
        <v>91</v>
      </c>
      <c r="B11" s="85"/>
      <c r="C11" s="85"/>
      <c r="D11" s="85"/>
      <c r="E11" s="94"/>
      <c r="F11" s="86"/>
      <c r="G11" s="95"/>
      <c r="H11" s="135"/>
      <c r="I11" s="97" t="s">
        <v>91</v>
      </c>
      <c r="J11" s="89"/>
      <c r="K11" s="89"/>
      <c r="L11" s="89"/>
      <c r="M11" s="96"/>
      <c r="N11" s="90"/>
      <c r="O11" s="97"/>
      <c r="P11" s="25"/>
    </row>
    <row r="12" spans="1:16" x14ac:dyDescent="0.25">
      <c r="A12" s="95"/>
      <c r="B12" s="85"/>
      <c r="C12" s="85"/>
      <c r="D12" s="85"/>
      <c r="E12" s="94"/>
      <c r="F12" s="86"/>
      <c r="G12" s="95"/>
      <c r="H12" s="135"/>
      <c r="I12" s="97"/>
      <c r="J12" s="89"/>
      <c r="K12" s="89"/>
      <c r="L12" s="89"/>
      <c r="M12" s="96"/>
      <c r="N12" s="90"/>
      <c r="O12" s="97"/>
      <c r="P12" s="25"/>
    </row>
    <row r="13" spans="1:16" x14ac:dyDescent="0.25">
      <c r="A13" s="84" t="s">
        <v>12</v>
      </c>
      <c r="B13" s="85" t="s">
        <v>1</v>
      </c>
      <c r="C13" s="86" t="s">
        <v>95</v>
      </c>
      <c r="D13" s="85"/>
      <c r="E13" s="94"/>
      <c r="F13" s="86"/>
      <c r="G13" s="95"/>
      <c r="H13" s="135"/>
      <c r="I13" s="88" t="s">
        <v>12</v>
      </c>
      <c r="J13" s="89" t="s">
        <v>1</v>
      </c>
      <c r="K13" s="90" t="s">
        <v>95</v>
      </c>
      <c r="L13" s="89"/>
      <c r="M13" s="96"/>
      <c r="N13" s="90"/>
      <c r="O13" s="97"/>
      <c r="P13" s="25"/>
    </row>
    <row r="14" spans="1:16" x14ac:dyDescent="0.25">
      <c r="A14" s="95"/>
      <c r="B14" s="85"/>
      <c r="C14" s="86" t="s">
        <v>92</v>
      </c>
      <c r="D14" s="85"/>
      <c r="E14" s="94"/>
      <c r="F14" s="86"/>
      <c r="G14" s="95"/>
      <c r="H14" s="135"/>
      <c r="I14" s="97"/>
      <c r="J14" s="89"/>
      <c r="K14" s="90" t="s">
        <v>92</v>
      </c>
      <c r="L14" s="89"/>
      <c r="M14" s="96"/>
      <c r="N14" s="90"/>
      <c r="O14" s="97"/>
      <c r="P14" s="25"/>
    </row>
    <row r="15" spans="1:16" x14ac:dyDescent="0.25">
      <c r="A15" s="95"/>
      <c r="B15" s="85"/>
      <c r="C15" s="86"/>
      <c r="D15" s="85"/>
      <c r="E15" s="94"/>
      <c r="F15" s="86"/>
      <c r="G15" s="95"/>
      <c r="H15" s="135"/>
      <c r="I15" s="97"/>
      <c r="J15" s="89"/>
      <c r="K15" s="90"/>
      <c r="L15" s="89"/>
      <c r="M15" s="96"/>
      <c r="N15" s="90"/>
      <c r="O15" s="97"/>
      <c r="P15" s="25"/>
    </row>
    <row r="16" spans="1:16" x14ac:dyDescent="0.25">
      <c r="A16" s="84" t="s">
        <v>12</v>
      </c>
      <c r="B16" s="85" t="s">
        <v>1</v>
      </c>
      <c r="C16" s="86" t="s">
        <v>93</v>
      </c>
      <c r="D16" s="85" t="s">
        <v>1</v>
      </c>
      <c r="E16" s="87">
        <f>222*C5</f>
        <v>5550</v>
      </c>
      <c r="F16" s="86" t="s">
        <v>73</v>
      </c>
      <c r="G16" s="95"/>
      <c r="H16" s="135"/>
      <c r="I16" s="88" t="s">
        <v>12</v>
      </c>
      <c r="J16" s="89" t="s">
        <v>1</v>
      </c>
      <c r="K16" s="90" t="s">
        <v>93</v>
      </c>
      <c r="L16" s="89" t="s">
        <v>1</v>
      </c>
      <c r="M16" s="118">
        <f>222*K5</f>
        <v>5550</v>
      </c>
      <c r="N16" s="90" t="s">
        <v>73</v>
      </c>
      <c r="O16" s="97"/>
      <c r="P16" s="25"/>
    </row>
    <row r="17" spans="1:16" x14ac:dyDescent="0.25">
      <c r="A17" s="95"/>
      <c r="B17" s="85"/>
      <c r="C17" s="85"/>
      <c r="D17" s="85"/>
      <c r="E17" s="94"/>
      <c r="F17" s="86"/>
      <c r="G17" s="95"/>
      <c r="H17" s="135"/>
      <c r="I17" s="97"/>
      <c r="J17" s="89"/>
      <c r="K17" s="89"/>
      <c r="L17" s="89"/>
      <c r="M17" s="96"/>
      <c r="N17" s="90"/>
      <c r="O17" s="97"/>
      <c r="P17" s="25"/>
    </row>
    <row r="18" spans="1:16" x14ac:dyDescent="0.25">
      <c r="A18" s="84" t="s">
        <v>82</v>
      </c>
      <c r="B18" s="85" t="s">
        <v>1</v>
      </c>
      <c r="C18" s="86" t="s">
        <v>94</v>
      </c>
      <c r="D18" s="85"/>
      <c r="E18" s="94"/>
      <c r="F18" s="86"/>
      <c r="G18" s="95"/>
      <c r="H18" s="135"/>
      <c r="I18" s="88" t="s">
        <v>82</v>
      </c>
      <c r="J18" s="89" t="s">
        <v>1</v>
      </c>
      <c r="K18" s="90" t="s">
        <v>94</v>
      </c>
      <c r="L18" s="89"/>
      <c r="M18" s="96"/>
      <c r="N18" s="90"/>
      <c r="O18" s="97"/>
      <c r="P18" s="25"/>
    </row>
    <row r="19" spans="1:16" x14ac:dyDescent="0.25">
      <c r="A19" s="95"/>
      <c r="B19" s="85"/>
      <c r="C19" s="86" t="s">
        <v>92</v>
      </c>
      <c r="D19" s="85"/>
      <c r="E19" s="94"/>
      <c r="F19" s="86"/>
      <c r="G19" s="95"/>
      <c r="H19" s="135"/>
      <c r="I19" s="97"/>
      <c r="J19" s="89"/>
      <c r="K19" s="90" t="s">
        <v>92</v>
      </c>
      <c r="L19" s="89"/>
      <c r="M19" s="96"/>
      <c r="N19" s="90"/>
      <c r="O19" s="97"/>
      <c r="P19" s="25"/>
    </row>
    <row r="20" spans="1:16" x14ac:dyDescent="0.25">
      <c r="A20" s="95"/>
      <c r="B20" s="85"/>
      <c r="C20" s="86"/>
      <c r="D20" s="85"/>
      <c r="E20" s="94"/>
      <c r="F20" s="86"/>
      <c r="G20" s="95"/>
      <c r="H20" s="135"/>
      <c r="I20" s="97"/>
      <c r="J20" s="89"/>
      <c r="K20" s="90"/>
      <c r="L20" s="89"/>
      <c r="M20" s="96"/>
      <c r="N20" s="90"/>
      <c r="O20" s="97"/>
      <c r="P20" s="25"/>
    </row>
    <row r="21" spans="1:16" x14ac:dyDescent="0.25">
      <c r="A21" s="84" t="s">
        <v>82</v>
      </c>
      <c r="B21" s="85" t="s">
        <v>1</v>
      </c>
      <c r="C21" s="86" t="s">
        <v>96</v>
      </c>
      <c r="D21" s="85" t="s">
        <v>1</v>
      </c>
      <c r="E21" s="94">
        <f>1.565*C5</f>
        <v>39.125</v>
      </c>
      <c r="F21" s="86" t="s">
        <v>55</v>
      </c>
      <c r="G21" s="95"/>
      <c r="H21" s="135"/>
      <c r="I21" s="88" t="s">
        <v>82</v>
      </c>
      <c r="J21" s="89" t="s">
        <v>1</v>
      </c>
      <c r="K21" s="90" t="s">
        <v>96</v>
      </c>
      <c r="L21" s="89" t="s">
        <v>1</v>
      </c>
      <c r="M21" s="119">
        <f>1.565*K5</f>
        <v>39.125</v>
      </c>
      <c r="N21" s="90" t="s">
        <v>55</v>
      </c>
      <c r="O21" s="97"/>
      <c r="P21" s="25"/>
    </row>
    <row r="22" spans="1:16" x14ac:dyDescent="0.25">
      <c r="A22" s="136"/>
      <c r="B22" s="80"/>
      <c r="C22" s="82"/>
      <c r="D22" s="80"/>
      <c r="E22" s="81"/>
      <c r="F22" s="82"/>
      <c r="G22" s="136"/>
      <c r="H22" s="137"/>
      <c r="I22" s="102"/>
      <c r="J22" s="101"/>
      <c r="K22" s="104"/>
      <c r="L22" s="101"/>
      <c r="M22" s="138"/>
      <c r="N22" s="104"/>
      <c r="O22" s="102"/>
      <c r="P22" s="25"/>
    </row>
    <row r="23" spans="1:16" x14ac:dyDescent="0.25">
      <c r="A23" s="25"/>
      <c r="B23" s="105"/>
      <c r="C23" s="105"/>
      <c r="D23" s="25"/>
      <c r="E23" s="25"/>
      <c r="F23" s="25"/>
      <c r="G23" s="25"/>
      <c r="H23" s="25"/>
      <c r="I23" s="25"/>
      <c r="J23" s="105"/>
      <c r="K23" s="105"/>
      <c r="L23" s="25"/>
      <c r="M23" s="25"/>
      <c r="N23" s="25"/>
      <c r="O23" s="25"/>
      <c r="P23" s="25"/>
    </row>
    <row r="24" spans="1:16" x14ac:dyDescent="0.25">
      <c r="A24" s="25"/>
      <c r="B24" s="105"/>
      <c r="C24" s="105"/>
      <c r="D24" s="25"/>
      <c r="E24" s="25"/>
      <c r="F24" s="25"/>
      <c r="G24" s="25"/>
      <c r="H24" s="25"/>
      <c r="I24" s="25"/>
      <c r="J24" s="105"/>
      <c r="K24" s="105"/>
      <c r="L24" s="25"/>
      <c r="M24" s="25"/>
      <c r="N24" s="25"/>
      <c r="O24" s="25"/>
      <c r="P24" s="25"/>
    </row>
    <row r="25" spans="1:16" x14ac:dyDescent="0.25">
      <c r="A25" s="106" t="s">
        <v>205</v>
      </c>
      <c r="B25" s="105"/>
      <c r="C25" s="105"/>
      <c r="D25" s="25"/>
      <c r="E25" s="25"/>
      <c r="F25" s="25"/>
      <c r="G25" s="25"/>
      <c r="H25" s="25"/>
      <c r="I25" s="25"/>
      <c r="J25" s="105"/>
      <c r="K25" s="105"/>
      <c r="L25" s="25"/>
      <c r="M25" s="25"/>
      <c r="N25" s="25"/>
      <c r="O25" s="25"/>
      <c r="P25" s="25"/>
    </row>
    <row r="26" spans="1:16" x14ac:dyDescent="0.25">
      <c r="A26" s="106" t="s">
        <v>206</v>
      </c>
      <c r="B26" s="105"/>
      <c r="C26" s="105"/>
      <c r="D26" s="25"/>
      <c r="E26" s="25"/>
      <c r="F26" s="25"/>
      <c r="G26" s="25"/>
      <c r="H26" s="25"/>
      <c r="I26" s="25"/>
      <c r="J26" s="105"/>
      <c r="K26" s="105"/>
      <c r="L26" s="25"/>
      <c r="M26" s="25"/>
      <c r="N26" s="25"/>
      <c r="O26" s="25"/>
      <c r="P26" s="25"/>
    </row>
    <row r="27" spans="1:16" x14ac:dyDescent="0.25">
      <c r="A27" s="106" t="s">
        <v>207</v>
      </c>
      <c r="B27" s="105"/>
      <c r="C27" s="105"/>
      <c r="D27" s="25"/>
      <c r="E27" s="25"/>
      <c r="F27" s="25"/>
      <c r="G27" s="25"/>
      <c r="H27" s="25"/>
      <c r="I27" s="25"/>
      <c r="J27" s="105"/>
      <c r="K27" s="105"/>
      <c r="L27" s="25"/>
      <c r="M27" s="25"/>
      <c r="N27" s="25"/>
      <c r="O27" s="25"/>
      <c r="P27" s="25"/>
    </row>
    <row r="28" spans="1:16" x14ac:dyDescent="0.25">
      <c r="A28" s="106" t="s">
        <v>208</v>
      </c>
      <c r="B28" s="105"/>
      <c r="C28" s="105"/>
      <c r="D28" s="25"/>
      <c r="E28" s="25"/>
      <c r="F28" s="25"/>
      <c r="G28" s="25"/>
      <c r="H28" s="25"/>
      <c r="I28" s="25"/>
      <c r="J28" s="105"/>
      <c r="K28" s="105"/>
      <c r="L28" s="25"/>
      <c r="M28" s="25"/>
      <c r="N28" s="25"/>
      <c r="O28" s="25"/>
      <c r="P28" s="25"/>
    </row>
    <row r="29" spans="1:16" x14ac:dyDescent="0.25">
      <c r="A29" s="106" t="s">
        <v>209</v>
      </c>
      <c r="B29" s="105"/>
      <c r="C29" s="105"/>
      <c r="D29" s="25"/>
      <c r="E29" s="25"/>
      <c r="F29" s="25"/>
      <c r="G29" s="25"/>
      <c r="H29" s="25"/>
      <c r="I29" s="25"/>
      <c r="J29" s="105"/>
      <c r="K29" s="105"/>
      <c r="L29" s="25"/>
      <c r="M29" s="25"/>
      <c r="N29" s="25"/>
      <c r="O29" s="25"/>
      <c r="P29" s="25"/>
    </row>
    <row r="30" spans="1:16" x14ac:dyDescent="0.25">
      <c r="A30" s="25"/>
      <c r="B30" s="105"/>
      <c r="C30" s="105"/>
      <c r="D30" s="25"/>
      <c r="E30" s="25"/>
      <c r="F30" s="25"/>
      <c r="G30" s="25"/>
      <c r="H30" s="25"/>
      <c r="I30" s="25"/>
      <c r="J30" s="105"/>
      <c r="K30" s="105"/>
      <c r="L30" s="25"/>
      <c r="M30" s="25"/>
      <c r="N30" s="25"/>
      <c r="O30" s="25"/>
      <c r="P30" s="25"/>
    </row>
  </sheetData>
  <sheetProtection password="F030" sheet="1" objects="1" scenarios="1"/>
  <mergeCells count="2">
    <mergeCell ref="I1:M1"/>
    <mergeCell ref="A1:E1"/>
  </mergeCells>
  <phoneticPr fontId="11" type="noConversion"/>
  <pageMargins left="0.7" right="0.7" top="0.75" bottom="0.75" header="0.3" footer="0.3"/>
  <pageSetup scale="54" orientation="portrait" r:id="rId1"/>
  <headerFooter alignWithMargins="0"/>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5" sqref="N5"/>
    </sheetView>
  </sheetViews>
  <sheetFormatPr defaultRowHeight="15" x14ac:dyDescent="0.25"/>
  <sheetData/>
  <phoneticPr fontId="11"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3" sqref="K13"/>
    </sheetView>
  </sheetViews>
  <sheetFormatPr defaultRowHeight="15" x14ac:dyDescent="0.25"/>
  <sheetData/>
  <phoneticPr fontId="11"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9" sqref="J9"/>
    </sheetView>
  </sheetViews>
  <sheetFormatPr defaultRowHeight="15" x14ac:dyDescent="0.25"/>
  <sheetData/>
  <phoneticPr fontId="11"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8" sqref="B8"/>
    </sheetView>
  </sheetViews>
  <sheetFormatPr defaultRowHeight="15" x14ac:dyDescent="0.25"/>
  <sheetData/>
  <phoneticPr fontId="1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FIG. 14-1 Nomenclature</vt:lpstr>
      <vt:lpstr>Limits</vt:lpstr>
      <vt:lpstr>Example 14-1</vt:lpstr>
      <vt:lpstr>Example 14-2</vt:lpstr>
      <vt:lpstr>Example 14-3</vt:lpstr>
      <vt:lpstr>Figure 14-5</vt:lpstr>
      <vt:lpstr>Figure 14-8</vt:lpstr>
      <vt:lpstr>Figure 14-9</vt:lpstr>
      <vt:lpstr>Figure 14-11</vt:lpstr>
      <vt:lpstr>Figure 14-17</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Printed>2013-09-27T02:34:32Z</cp:lastPrinted>
  <dcterms:created xsi:type="dcterms:W3CDTF">2008-10-20T17:40:35Z</dcterms:created>
  <dcterms:modified xsi:type="dcterms:W3CDTF">2014-09-30T20:31:37Z</dcterms:modified>
</cp:coreProperties>
</file>