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05" yWindow="15" windowWidth="11235" windowHeight="9810" activeTab="3"/>
  </bookViews>
  <sheets>
    <sheet name="Fig 17-1 Nomenclature" sheetId="1" r:id="rId1"/>
    <sheet name="Example 17-1" sheetId="2" r:id="rId2"/>
    <sheet name="Example 17-2" sheetId="3" r:id="rId3"/>
    <sheet name="Example 17-3" sheetId="4" r:id="rId4"/>
    <sheet name="Example 17-4" sheetId="5" r:id="rId5"/>
    <sheet name="Limits" sheetId="6" r:id="rId6"/>
  </sheets>
  <calcPr calcId="145621"/>
  <customWorkbookViews>
    <customWorkbookView name="Lopez, David J. - Personal View" guid="{4A4D9229-7CAB-4D88-8487-AD510F689FCA}" mergeInterval="0" personalView="1" maximized="1" windowWidth="792" windowHeight="663" activeSheetId="1"/>
  </customWorkbookViews>
</workbook>
</file>

<file path=xl/calcChain.xml><?xml version="1.0" encoding="utf-8"?>
<calcChain xmlns="http://schemas.openxmlformats.org/spreadsheetml/2006/main">
  <c r="N55" i="4" l="1"/>
  <c r="N5" i="3" l="1"/>
  <c r="F5" i="3"/>
  <c r="N5" i="2"/>
  <c r="N25" i="2" s="1"/>
  <c r="N33" i="2" s="1"/>
  <c r="F5" i="2"/>
  <c r="N160" i="5"/>
  <c r="N148" i="5"/>
  <c r="N146" i="5"/>
  <c r="N138" i="5"/>
  <c r="N93" i="5"/>
  <c r="N121" i="5"/>
  <c r="N13" i="5"/>
  <c r="N12" i="5"/>
  <c r="N5" i="5"/>
  <c r="N101" i="5"/>
  <c r="N105" i="5"/>
  <c r="N144" i="5" s="1"/>
  <c r="N150" i="5" s="1"/>
  <c r="F160" i="5"/>
  <c r="F148" i="5"/>
  <c r="F146" i="5"/>
  <c r="F138" i="5"/>
  <c r="F93" i="5"/>
  <c r="F121" i="5"/>
  <c r="F5" i="5"/>
  <c r="F101" i="5" s="1"/>
  <c r="F12" i="5"/>
  <c r="F13" i="5"/>
  <c r="N45" i="4"/>
  <c r="N47" i="4" s="1"/>
  <c r="N13" i="4"/>
  <c r="N49" i="4"/>
  <c r="N51" i="4"/>
  <c r="F13" i="4"/>
  <c r="F49" i="4"/>
  <c r="F53" i="4"/>
  <c r="F57" i="4" s="1"/>
  <c r="F45" i="4"/>
  <c r="N8" i="3"/>
  <c r="N28" i="3"/>
  <c r="N33" i="3" s="1"/>
  <c r="F8" i="3"/>
  <c r="F28" i="3"/>
  <c r="F42" i="3"/>
  <c r="N8" i="2"/>
  <c r="F8" i="2"/>
  <c r="F25" i="2"/>
  <c r="F33" i="2"/>
  <c r="N95" i="5"/>
  <c r="N99" i="5"/>
  <c r="N109" i="5" s="1"/>
  <c r="N114" i="5"/>
  <c r="F95" i="5"/>
  <c r="F99" i="5"/>
  <c r="F114" i="5"/>
  <c r="F47" i="4"/>
  <c r="F33" i="3"/>
  <c r="F51" i="4"/>
  <c r="F55" i="4"/>
  <c r="N53" i="4"/>
  <c r="N103" i="5"/>
  <c r="N142" i="5"/>
  <c r="N107" i="5"/>
  <c r="N123" i="5"/>
  <c r="N128" i="5"/>
  <c r="N133" i="5" s="1"/>
  <c r="N116" i="5"/>
  <c r="N57" i="4" l="1"/>
  <c r="N140" i="5"/>
  <c r="N157" i="5" s="1"/>
  <c r="N42" i="3"/>
  <c r="F105" i="5"/>
  <c r="F144" i="5" s="1"/>
  <c r="F103" i="5"/>
  <c r="F107" i="5" l="1"/>
  <c r="F142" i="5"/>
  <c r="F150" i="5" s="1"/>
  <c r="F123" i="5" l="1"/>
  <c r="F128" i="5" s="1"/>
  <c r="F133" i="5" s="1"/>
  <c r="F140" i="5" s="1"/>
  <c r="F157" i="5" s="1"/>
  <c r="F116" i="5"/>
  <c r="F109" i="5"/>
</calcChain>
</file>

<file path=xl/sharedStrings.xml><?xml version="1.0" encoding="utf-8"?>
<sst xmlns="http://schemas.openxmlformats.org/spreadsheetml/2006/main" count="1288" uniqueCount="513">
  <si>
    <t>Nomenclature</t>
  </si>
  <si>
    <t>=</t>
  </si>
  <si>
    <t>A</t>
  </si>
  <si>
    <t>c</t>
  </si>
  <si>
    <t>C</t>
  </si>
  <si>
    <t>d</t>
  </si>
  <si>
    <t>D</t>
  </si>
  <si>
    <t>E</t>
  </si>
  <si>
    <t>E'</t>
  </si>
  <si>
    <t>E"</t>
  </si>
  <si>
    <t>F"</t>
  </si>
  <si>
    <t>g</t>
  </si>
  <si>
    <t>L</t>
  </si>
  <si>
    <t>MW</t>
  </si>
  <si>
    <r>
      <t>C</t>
    </r>
    <r>
      <rPr>
        <vertAlign val="subscript"/>
        <sz val="10"/>
        <rFont val="Times New Roman"/>
        <family val="1"/>
      </rPr>
      <t>1</t>
    </r>
  </si>
  <si>
    <r>
      <t>C</t>
    </r>
    <r>
      <rPr>
        <vertAlign val="subscript"/>
        <sz val="10"/>
        <rFont val="Times New Roman"/>
        <family val="1"/>
      </rPr>
      <t>2</t>
    </r>
  </si>
  <si>
    <r>
      <t>d</t>
    </r>
    <r>
      <rPr>
        <vertAlign val="subscript"/>
        <sz val="10"/>
        <rFont val="Times New Roman"/>
        <family val="1"/>
      </rPr>
      <t>o</t>
    </r>
  </si>
  <si>
    <r>
      <t>f</t>
    </r>
    <r>
      <rPr>
        <vertAlign val="subscript"/>
        <sz val="10"/>
        <rFont val="Times New Roman"/>
        <family val="1"/>
      </rPr>
      <t>f</t>
    </r>
  </si>
  <si>
    <r>
      <t>f</t>
    </r>
    <r>
      <rPr>
        <vertAlign val="subscript"/>
        <sz val="10"/>
        <rFont val="Times New Roman"/>
        <family val="1"/>
      </rPr>
      <t>m</t>
    </r>
  </si>
  <si>
    <r>
      <t>f</t>
    </r>
    <r>
      <rPr>
        <vertAlign val="subscript"/>
        <sz val="10"/>
        <rFont val="Times New Roman"/>
        <family val="1"/>
      </rPr>
      <t>n</t>
    </r>
  </si>
  <si>
    <r>
      <t>f</t>
    </r>
    <r>
      <rPr>
        <vertAlign val="subscript"/>
        <sz val="10"/>
        <rFont val="Times New Roman"/>
        <family val="1"/>
      </rPr>
      <t>tpr</t>
    </r>
  </si>
  <si>
    <r>
      <t>F</t>
    </r>
    <r>
      <rPr>
        <vertAlign val="subscript"/>
        <sz val="10"/>
        <rFont val="Times New Roman"/>
        <family val="1"/>
      </rPr>
      <t>pv</t>
    </r>
  </si>
  <si>
    <r>
      <t>(1/f</t>
    </r>
    <r>
      <rPr>
        <vertAlign val="subscript"/>
        <sz val="10"/>
        <rFont val="Times New Roman"/>
        <family val="1"/>
      </rPr>
      <t>f</t>
    </r>
    <r>
      <rPr>
        <sz val="10"/>
        <rFont val="Times New Roman"/>
        <family val="1"/>
      </rPr>
      <t>)</t>
    </r>
    <r>
      <rPr>
        <vertAlign val="superscript"/>
        <sz val="10"/>
        <rFont val="Times New Roman"/>
        <family val="1"/>
      </rPr>
      <t>1/2</t>
    </r>
  </si>
  <si>
    <r>
      <t>g</t>
    </r>
    <r>
      <rPr>
        <vertAlign val="subscript"/>
        <sz val="10"/>
        <rFont val="Times New Roman"/>
        <family val="1"/>
      </rPr>
      <t>c</t>
    </r>
  </si>
  <si>
    <r>
      <t>h</t>
    </r>
    <r>
      <rPr>
        <vertAlign val="subscript"/>
        <sz val="10"/>
        <rFont val="Times New Roman"/>
        <family val="1"/>
      </rPr>
      <t>L</t>
    </r>
  </si>
  <si>
    <t>H</t>
  </si>
  <si>
    <r>
      <t>H</t>
    </r>
    <r>
      <rPr>
        <vertAlign val="subscript"/>
        <sz val="10"/>
        <rFont val="Times New Roman"/>
        <family val="1"/>
      </rPr>
      <t>Ld</t>
    </r>
  </si>
  <si>
    <r>
      <t>H</t>
    </r>
    <r>
      <rPr>
        <vertAlign val="subscript"/>
        <sz val="10"/>
        <rFont val="Times New Roman"/>
        <family val="1"/>
      </rPr>
      <t>Le</t>
    </r>
  </si>
  <si>
    <r>
      <t>H</t>
    </r>
    <r>
      <rPr>
        <vertAlign val="subscript"/>
        <sz val="10"/>
        <rFont val="Times New Roman"/>
        <family val="1"/>
      </rPr>
      <t>Lf</t>
    </r>
  </si>
  <si>
    <r>
      <t>I</t>
    </r>
    <r>
      <rPr>
        <vertAlign val="subscript"/>
        <sz val="10"/>
        <rFont val="Times New Roman"/>
        <family val="1"/>
      </rPr>
      <t>L</t>
    </r>
  </si>
  <si>
    <r>
      <t>L</t>
    </r>
    <r>
      <rPr>
        <vertAlign val="subscript"/>
        <sz val="10"/>
        <rFont val="Times New Roman"/>
        <family val="1"/>
      </rPr>
      <t>m</t>
    </r>
  </si>
  <si>
    <r>
      <t>N</t>
    </r>
    <r>
      <rPr>
        <vertAlign val="subscript"/>
        <sz val="10"/>
        <rFont val="Times New Roman"/>
        <family val="1"/>
      </rPr>
      <t>x</t>
    </r>
  </si>
  <si>
    <r>
      <t>N</t>
    </r>
    <r>
      <rPr>
        <vertAlign val="subscript"/>
        <sz val="10"/>
        <rFont val="Times New Roman"/>
        <family val="1"/>
      </rPr>
      <t>y</t>
    </r>
  </si>
  <si>
    <t>design parameter used in Hazen and Williams formula, Eq 17-33</t>
  </si>
  <si>
    <t>discharge factor from Fig 17-8</t>
  </si>
  <si>
    <t>size factor from Fig 17-9</t>
  </si>
  <si>
    <t>internal diameter of pipe, in.</t>
  </si>
  <si>
    <t>outside pipe diameter, in.</t>
  </si>
  <si>
    <t>internal diameter of pipe, feet</t>
  </si>
  <si>
    <t>pipeline efficiency factor (fraction)</t>
  </si>
  <si>
    <t>Fanning friction factor</t>
  </si>
  <si>
    <r>
      <t>Moody friction factor (f</t>
    </r>
    <r>
      <rPr>
        <vertAlign val="subscript"/>
        <sz val="10"/>
        <rFont val="Times New Roman"/>
        <family val="1"/>
      </rPr>
      <t>m</t>
    </r>
    <r>
      <rPr>
        <sz val="10"/>
        <rFont val="Times New Roman"/>
        <family val="1"/>
      </rPr>
      <t xml:space="preserve"> = 4.0 f</t>
    </r>
    <r>
      <rPr>
        <vertAlign val="subscript"/>
        <sz val="10"/>
        <rFont val="Times New Roman"/>
        <family val="1"/>
      </rPr>
      <t>f</t>
    </r>
    <r>
      <rPr>
        <sz val="10"/>
        <rFont val="Times New Roman"/>
        <family val="1"/>
      </rPr>
      <t>)</t>
    </r>
  </si>
  <si>
    <t>single phase friction factor for Dukler calculation, from Eq 17-44</t>
  </si>
  <si>
    <t>friction factor ratio for Dukler calculation, Fig 17-17</t>
  </si>
  <si>
    <t>construction type design factor used in ANSI B31.8, Fig 17-24</t>
  </si>
  <si>
    <t>volume correction for a non-ideal fluid due to compressibility from Eq 17-13</t>
  </si>
  <si>
    <t>transmission factor</t>
  </si>
  <si>
    <r>
      <t>acceleration due to gravity, 32.2 ft/sec</t>
    </r>
    <r>
      <rPr>
        <vertAlign val="superscript"/>
        <sz val="10"/>
        <rFont val="Times New Roman"/>
        <family val="1"/>
      </rPr>
      <t>2</t>
    </r>
  </si>
  <si>
    <r>
      <t>gravitational constant, 32.2 (ft • lbm)/(lbf • sec</t>
    </r>
    <r>
      <rPr>
        <vertAlign val="superscript"/>
        <sz val="10"/>
        <rFont val="Times New Roman"/>
        <family val="1"/>
      </rPr>
      <t>2</t>
    </r>
    <r>
      <rPr>
        <sz val="10"/>
        <rFont val="Times New Roman"/>
        <family val="1"/>
      </rPr>
      <t>)</t>
    </r>
  </si>
  <si>
    <t>loss of static pressure head due to fluid flow, feet of fluid</t>
  </si>
  <si>
    <t>total energy of a fluid at a point above a datum, from Eq 17-1</t>
  </si>
  <si>
    <t>liquid holdup fraction (Dukler), Fig 17-18</t>
  </si>
  <si>
    <t>liquid holdup faction (Eaton), Fig 17-20</t>
  </si>
  <si>
    <t>liquid holdup fraction (Flanigan), Fig 17-19</t>
  </si>
  <si>
    <t>length of line, feet</t>
  </si>
  <si>
    <t>length of line, miles</t>
  </si>
  <si>
    <t>molecular weight</t>
  </si>
  <si>
    <t>Fig 17-16 horizontal coordinate, ft/sec</t>
  </si>
  <si>
    <t>Fig 17-16 vertical coordinate, ft/sec</t>
  </si>
  <si>
    <t>P</t>
  </si>
  <si>
    <r>
      <t>N</t>
    </r>
    <r>
      <rPr>
        <vertAlign val="subscript"/>
        <sz val="10"/>
        <rFont val="Times New Roman"/>
        <family val="1"/>
      </rPr>
      <t>E</t>
    </r>
  </si>
  <si>
    <r>
      <t>N</t>
    </r>
    <r>
      <rPr>
        <vertAlign val="subscript"/>
        <sz val="10"/>
        <rFont val="Times New Roman"/>
        <family val="1"/>
      </rPr>
      <t>Lv</t>
    </r>
  </si>
  <si>
    <r>
      <t>N</t>
    </r>
    <r>
      <rPr>
        <vertAlign val="subscript"/>
        <sz val="10"/>
        <rFont val="Times New Roman"/>
        <family val="1"/>
      </rPr>
      <t>gv</t>
    </r>
  </si>
  <si>
    <r>
      <t>N</t>
    </r>
    <r>
      <rPr>
        <vertAlign val="subscript"/>
        <sz val="10"/>
        <rFont val="Times New Roman"/>
        <family val="1"/>
      </rPr>
      <t>d</t>
    </r>
  </si>
  <si>
    <r>
      <t>P</t>
    </r>
    <r>
      <rPr>
        <vertAlign val="subscript"/>
        <sz val="10"/>
        <rFont val="Times New Roman"/>
        <family val="1"/>
      </rPr>
      <t>1</t>
    </r>
  </si>
  <si>
    <r>
      <t>P</t>
    </r>
    <r>
      <rPr>
        <vertAlign val="subscript"/>
        <sz val="10"/>
        <rFont val="Times New Roman"/>
        <family val="1"/>
      </rPr>
      <t>2</t>
    </r>
  </si>
  <si>
    <r>
      <t>P</t>
    </r>
    <r>
      <rPr>
        <vertAlign val="subscript"/>
        <sz val="10"/>
        <rFont val="Times New Roman"/>
        <family val="1"/>
      </rPr>
      <t>avg</t>
    </r>
  </si>
  <si>
    <r>
      <t>P</t>
    </r>
    <r>
      <rPr>
        <vertAlign val="subscript"/>
        <sz val="10"/>
        <rFont val="Times New Roman"/>
        <family val="1"/>
      </rPr>
      <t>b</t>
    </r>
  </si>
  <si>
    <r>
      <t>P</t>
    </r>
    <r>
      <rPr>
        <vertAlign val="subscript"/>
        <sz val="10"/>
        <rFont val="Times New Roman"/>
        <family val="1"/>
      </rPr>
      <t>i</t>
    </r>
  </si>
  <si>
    <t>abscissa of Eaton correlation, Fig 17-20</t>
  </si>
  <si>
    <t>liquid velocity number, from Eq 17-53</t>
  </si>
  <si>
    <t>gas velocity number, from Eq 17-54</t>
  </si>
  <si>
    <t>pipe diameter number, from Eq 17-55</t>
  </si>
  <si>
    <t>liquid viscosity number, from Eq 17-56</t>
  </si>
  <si>
    <t>pressure, psia</t>
  </si>
  <si>
    <t>inlet pressure, psia</t>
  </si>
  <si>
    <t>outlet pressure, psia</t>
  </si>
  <si>
    <t>average pressure, psia, from Eq 17-16</t>
  </si>
  <si>
    <r>
      <t>base absolute pressure, psia (ANSI 2530 specification:  P</t>
    </r>
    <r>
      <rPr>
        <vertAlign val="subscript"/>
        <sz val="10"/>
        <rFont val="Times New Roman"/>
        <family val="1"/>
      </rPr>
      <t>b</t>
    </r>
    <r>
      <rPr>
        <sz val="10"/>
        <rFont val="Times New Roman"/>
        <family val="1"/>
      </rPr>
      <t xml:space="preserve"> = 14.73 psia)</t>
    </r>
  </si>
  <si>
    <t>internal design pressure, psig</t>
  </si>
  <si>
    <t>q</t>
  </si>
  <si>
    <t>Q</t>
  </si>
  <si>
    <t>Re</t>
  </si>
  <si>
    <t>S</t>
  </si>
  <si>
    <t>S'</t>
  </si>
  <si>
    <t>S"</t>
  </si>
  <si>
    <t>t</t>
  </si>
  <si>
    <t>T</t>
  </si>
  <si>
    <t>T"</t>
  </si>
  <si>
    <t>V</t>
  </si>
  <si>
    <t>W</t>
  </si>
  <si>
    <t>Y'</t>
  </si>
  <si>
    <t>ε</t>
  </si>
  <si>
    <t>λ</t>
  </si>
  <si>
    <t>ρ</t>
  </si>
  <si>
    <t>σ</t>
  </si>
  <si>
    <r>
      <t>Q</t>
    </r>
    <r>
      <rPr>
        <vertAlign val="subscript"/>
        <sz val="10"/>
        <rFont val="Times New Roman"/>
        <family val="1"/>
      </rPr>
      <t>L</t>
    </r>
  </si>
  <si>
    <r>
      <t>Q</t>
    </r>
    <r>
      <rPr>
        <vertAlign val="subscript"/>
        <sz val="10"/>
        <rFont val="Times New Roman"/>
        <family val="1"/>
      </rPr>
      <t>g</t>
    </r>
  </si>
  <si>
    <r>
      <t>Re</t>
    </r>
    <r>
      <rPr>
        <vertAlign val="subscript"/>
        <sz val="10"/>
        <rFont val="Times New Roman"/>
        <family val="1"/>
      </rPr>
      <t>y</t>
    </r>
  </si>
  <si>
    <r>
      <t>t</t>
    </r>
    <r>
      <rPr>
        <vertAlign val="subscript"/>
        <sz val="10"/>
        <rFont val="Times New Roman"/>
        <family val="1"/>
      </rPr>
      <t>m</t>
    </r>
  </si>
  <si>
    <r>
      <t>T</t>
    </r>
    <r>
      <rPr>
        <vertAlign val="subscript"/>
        <sz val="10"/>
        <rFont val="Times New Roman"/>
        <family val="1"/>
      </rPr>
      <t>avg</t>
    </r>
  </si>
  <si>
    <r>
      <t>V</t>
    </r>
    <r>
      <rPr>
        <vertAlign val="subscript"/>
        <sz val="10"/>
        <rFont val="Times New Roman"/>
        <family val="1"/>
      </rPr>
      <t>sg</t>
    </r>
  </si>
  <si>
    <r>
      <t>V</t>
    </r>
    <r>
      <rPr>
        <vertAlign val="subscript"/>
        <sz val="10"/>
        <rFont val="Times New Roman"/>
        <family val="1"/>
      </rPr>
      <t>sL</t>
    </r>
  </si>
  <si>
    <r>
      <t>V</t>
    </r>
    <r>
      <rPr>
        <vertAlign val="subscript"/>
        <sz val="10"/>
        <rFont val="Times New Roman"/>
        <family val="1"/>
      </rPr>
      <t>m</t>
    </r>
  </si>
  <si>
    <r>
      <t>X</t>
    </r>
    <r>
      <rPr>
        <vertAlign val="subscript"/>
        <sz val="10"/>
        <rFont val="Times New Roman"/>
        <family val="1"/>
      </rPr>
      <t>A</t>
    </r>
  </si>
  <si>
    <r>
      <t>Y</t>
    </r>
    <r>
      <rPr>
        <vertAlign val="subscript"/>
        <sz val="10"/>
        <rFont val="Times New Roman"/>
        <family val="1"/>
      </rPr>
      <t>A</t>
    </r>
  </si>
  <si>
    <r>
      <t>Z</t>
    </r>
    <r>
      <rPr>
        <vertAlign val="subscript"/>
        <sz val="10"/>
        <rFont val="Times New Roman"/>
        <family val="1"/>
      </rPr>
      <t>avg</t>
    </r>
  </si>
  <si>
    <t>Greek</t>
  </si>
  <si>
    <t>pressure drop, psi/100 ft equivalent pipe length</t>
  </si>
  <si>
    <t>elevation component of pressure drop, psi</t>
  </si>
  <si>
    <t>frictional component of pressure drop, psi</t>
  </si>
  <si>
    <t>total pressure drop, psi</t>
  </si>
  <si>
    <t>flow rate, gal/min</t>
  </si>
  <si>
    <t>flow rate of gas, cubic feet per day at base conditions</t>
  </si>
  <si>
    <r>
      <t>liquid volumetric flow rate at flowing conditions, ft</t>
    </r>
    <r>
      <rPr>
        <vertAlign val="superscript"/>
        <sz val="10"/>
        <rFont val="Times New Roman"/>
        <family val="1"/>
      </rPr>
      <t>3</t>
    </r>
    <r>
      <rPr>
        <sz val="10"/>
        <rFont val="Times New Roman"/>
        <family val="1"/>
      </rPr>
      <t>/sec</t>
    </r>
  </si>
  <si>
    <r>
      <t>gas volumetric flow rate at flowing conditions, ft</t>
    </r>
    <r>
      <rPr>
        <vertAlign val="superscript"/>
        <sz val="10"/>
        <rFont val="Times New Roman"/>
        <family val="1"/>
      </rPr>
      <t>3</t>
    </r>
    <r>
      <rPr>
        <sz val="10"/>
        <rFont val="Times New Roman"/>
        <family val="1"/>
      </rPr>
      <t>/sec</t>
    </r>
  </si>
  <si>
    <t>Reynolds number</t>
  </si>
  <si>
    <t>mixture Reynolds number for Dukler calculation, from Eq 17-45</t>
  </si>
  <si>
    <t>specific gravity of flowing gas (air = 1.0)</t>
  </si>
  <si>
    <r>
      <t>T</t>
    </r>
    <r>
      <rPr>
        <vertAlign val="subscript"/>
        <sz val="10"/>
        <rFont val="Times New Roman"/>
        <family val="1"/>
      </rPr>
      <t>b</t>
    </r>
  </si>
  <si>
    <t>single phase fluid velocity, ft/sec</t>
  </si>
  <si>
    <t>superficial gas velocity, ft/sec, from Eq 17-36</t>
  </si>
  <si>
    <t>superficial liquid velocity, ft/sec, from Eq 17-35</t>
  </si>
  <si>
    <t>mass flow, lb/hr</t>
  </si>
  <si>
    <t>Aziz fluid property correction factor (horizontal axis, Fig 17-16)</t>
  </si>
  <si>
    <t>Aziz fluid property correction factor (vertical axis, Fig 17-16)</t>
  </si>
  <si>
    <t>average compressibility factor</t>
  </si>
  <si>
    <t>pipeline vertical elevation rise, ft</t>
  </si>
  <si>
    <t>absolute roughness, ft</t>
  </si>
  <si>
    <t>mixture velocity, ft/sec, from Eq 17-46</t>
  </si>
  <si>
    <t>flowing liquid volume fraction</t>
  </si>
  <si>
    <r>
      <t>single phase fluid viscosity, lb</t>
    </r>
    <r>
      <rPr>
        <vertAlign val="subscript"/>
        <sz val="10"/>
        <rFont val="Times New Roman"/>
        <family val="1"/>
      </rPr>
      <t>m</t>
    </r>
    <r>
      <rPr>
        <sz val="10"/>
        <rFont val="Times New Roman"/>
        <family val="1"/>
      </rPr>
      <t>/(ft • sec)</t>
    </r>
  </si>
  <si>
    <t>μ</t>
  </si>
  <si>
    <t>single phase fluid viscosity, cp</t>
  </si>
  <si>
    <t>gas viscosity, cp</t>
  </si>
  <si>
    <t>liquid viscosity, cp</t>
  </si>
  <si>
    <t>mixture viscosity for Dukler calculation, cp</t>
  </si>
  <si>
    <r>
      <t>single phase fluid density, lb/ft</t>
    </r>
    <r>
      <rPr>
        <vertAlign val="superscript"/>
        <sz val="10"/>
        <rFont val="Times New Roman"/>
        <family val="1"/>
      </rPr>
      <t>3</t>
    </r>
  </si>
  <si>
    <r>
      <t>gas density, lb/ft</t>
    </r>
    <r>
      <rPr>
        <vertAlign val="superscript"/>
        <sz val="10"/>
        <rFont val="Times New Roman"/>
        <family val="1"/>
      </rPr>
      <t>3</t>
    </r>
  </si>
  <si>
    <r>
      <t>liquid density, lb/ft</t>
    </r>
    <r>
      <rPr>
        <vertAlign val="superscript"/>
        <sz val="10"/>
        <rFont val="Times New Roman"/>
        <family val="1"/>
      </rPr>
      <t>3</t>
    </r>
  </si>
  <si>
    <r>
      <t>two phase mixture density for Dukler calculation, lb/ft</t>
    </r>
    <r>
      <rPr>
        <vertAlign val="superscript"/>
        <sz val="10"/>
        <rFont val="Times New Roman"/>
        <family val="1"/>
      </rPr>
      <t>3</t>
    </r>
  </si>
  <si>
    <t>interfacial tension at flowing conditions, dyne/cm</t>
  </si>
  <si>
    <t>FIG. 17-1</t>
  </si>
  <si>
    <t>Given Data:</t>
  </si>
  <si>
    <t>psi</t>
  </si>
  <si>
    <t>Intermediate Calculations (not shown)</t>
  </si>
  <si>
    <t>Temperature                T</t>
  </si>
  <si>
    <t xml:space="preserve"> Pressure                      P</t>
  </si>
  <si>
    <t>psia</t>
  </si>
  <si>
    <t>°F</t>
  </si>
  <si>
    <t>Compressibility Factor   Z</t>
  </si>
  <si>
    <t>lb/hr</t>
  </si>
  <si>
    <r>
      <rPr>
        <sz val="11"/>
        <color indexed="18"/>
        <rFont val="Calibri"/>
        <family val="2"/>
      </rPr>
      <t>°</t>
    </r>
    <r>
      <rPr>
        <sz val="11"/>
        <color indexed="18"/>
        <rFont val="Times New Roman"/>
        <family val="1"/>
      </rPr>
      <t>R</t>
    </r>
  </si>
  <si>
    <t>Gas Constant               R</t>
  </si>
  <si>
    <r>
      <t>Molecular Weight  MW</t>
    </r>
    <r>
      <rPr>
        <vertAlign val="subscript"/>
        <sz val="11"/>
        <rFont val="Times New Roman"/>
        <family val="1"/>
      </rPr>
      <t>C1</t>
    </r>
  </si>
  <si>
    <t>To determine the Single Phase Fluid Density</t>
  </si>
  <si>
    <t>To determine the Pressure Drop</t>
  </si>
  <si>
    <r>
      <rPr>
        <sz val="11"/>
        <rFont val="Calibri"/>
        <family val="2"/>
      </rPr>
      <t>Δ</t>
    </r>
    <r>
      <rPr>
        <sz val="11"/>
        <rFont val="Times New Roman"/>
        <family val="1"/>
      </rPr>
      <t>P</t>
    </r>
    <r>
      <rPr>
        <vertAlign val="subscript"/>
        <sz val="11"/>
        <rFont val="Times New Roman"/>
        <family val="1"/>
      </rPr>
      <t>100</t>
    </r>
  </si>
  <si>
    <r>
      <t>(C</t>
    </r>
    <r>
      <rPr>
        <vertAlign val="subscript"/>
        <sz val="11"/>
        <rFont val="Times New Roman"/>
        <family val="1"/>
      </rPr>
      <t>1</t>
    </r>
    <r>
      <rPr>
        <sz val="11"/>
        <rFont val="Times New Roman"/>
        <family val="1"/>
      </rPr>
      <t xml:space="preserve"> • C</t>
    </r>
    <r>
      <rPr>
        <vertAlign val="subscript"/>
        <sz val="11"/>
        <rFont val="Times New Roman"/>
        <family val="1"/>
      </rPr>
      <t>2</t>
    </r>
    <r>
      <rPr>
        <sz val="11"/>
        <rFont val="Times New Roman"/>
        <family val="1"/>
      </rPr>
      <t>)/</t>
    </r>
    <r>
      <rPr>
        <sz val="11"/>
        <rFont val="Calibri"/>
        <family val="2"/>
      </rPr>
      <t>ρ</t>
    </r>
  </si>
  <si>
    <t>Eq 17-31</t>
  </si>
  <si>
    <t>(MW • P)/(R • T • Z)</t>
  </si>
  <si>
    <t>Rearranging,</t>
  </si>
  <si>
    <r>
      <t>lb/ft</t>
    </r>
    <r>
      <rPr>
        <vertAlign val="superscript"/>
        <sz val="11"/>
        <color indexed="16"/>
        <rFont val="Times New Roman"/>
        <family val="1"/>
      </rPr>
      <t>3</t>
    </r>
  </si>
  <si>
    <t>Mlb/hr</t>
  </si>
  <si>
    <t>Mass Flow Rate          W</t>
  </si>
  <si>
    <r>
      <t>C</t>
    </r>
    <r>
      <rPr>
        <vertAlign val="subscript"/>
        <sz val="11"/>
        <color indexed="16"/>
        <rFont val="Times New Roman"/>
        <family val="1"/>
      </rPr>
      <t>1</t>
    </r>
  </si>
  <si>
    <r>
      <t>Use Fig 17-9 to Find C</t>
    </r>
    <r>
      <rPr>
        <vertAlign val="subscript"/>
        <sz val="11"/>
        <color indexed="16"/>
        <rFont val="Times New Roman"/>
        <family val="1"/>
      </rPr>
      <t>2</t>
    </r>
    <r>
      <rPr>
        <sz val="11"/>
        <color indexed="16"/>
        <rFont val="Times New Roman"/>
        <family val="1"/>
      </rPr>
      <t xml:space="preserve"> (Size Factor)</t>
    </r>
  </si>
  <si>
    <r>
      <t>C</t>
    </r>
    <r>
      <rPr>
        <vertAlign val="subscript"/>
        <sz val="11"/>
        <color indexed="16"/>
        <rFont val="Times New Roman"/>
        <family val="1"/>
      </rPr>
      <t>2</t>
    </r>
  </si>
  <si>
    <t>Nominal Pipe Size</t>
  </si>
  <si>
    <t>Schedule Number</t>
  </si>
  <si>
    <r>
      <rPr>
        <sz val="11"/>
        <color indexed="18"/>
        <rFont val="Calibri"/>
        <family val="2"/>
      </rPr>
      <t>Δ</t>
    </r>
    <r>
      <rPr>
        <sz val="11"/>
        <color indexed="18"/>
        <rFont val="Times New Roman"/>
        <family val="1"/>
      </rPr>
      <t>P</t>
    </r>
    <r>
      <rPr>
        <vertAlign val="subscript"/>
        <sz val="11"/>
        <color indexed="18"/>
        <rFont val="Times New Roman"/>
        <family val="1"/>
      </rPr>
      <t>100</t>
    </r>
  </si>
  <si>
    <t>(22.5 • 0.0447)/2.38</t>
  </si>
  <si>
    <t>psi/100 ft</t>
  </si>
  <si>
    <t>in</t>
  </si>
  <si>
    <r>
      <t>(C</t>
    </r>
    <r>
      <rPr>
        <vertAlign val="subscript"/>
        <sz val="11"/>
        <color indexed="18"/>
        <rFont val="Times New Roman"/>
        <family val="1"/>
      </rPr>
      <t>1</t>
    </r>
    <r>
      <rPr>
        <sz val="11"/>
        <color indexed="18"/>
        <rFont val="Times New Roman"/>
        <family val="1"/>
      </rPr>
      <t xml:space="preserve"> • C</t>
    </r>
    <r>
      <rPr>
        <vertAlign val="subscript"/>
        <sz val="11"/>
        <color indexed="18"/>
        <rFont val="Times New Roman"/>
        <family val="1"/>
      </rPr>
      <t>2</t>
    </r>
    <r>
      <rPr>
        <sz val="11"/>
        <color indexed="18"/>
        <rFont val="Times New Roman"/>
        <family val="1"/>
      </rPr>
      <t>)/</t>
    </r>
    <r>
      <rPr>
        <sz val="11"/>
        <color indexed="18"/>
        <rFont val="Calibri"/>
        <family val="2"/>
      </rPr>
      <t>ρ</t>
    </r>
  </si>
  <si>
    <r>
      <t>psia ft</t>
    </r>
    <r>
      <rPr>
        <vertAlign val="superscript"/>
        <sz val="11"/>
        <rFont val="Times New Roman"/>
        <family val="1"/>
      </rPr>
      <t>3</t>
    </r>
    <r>
      <rPr>
        <sz val="11"/>
        <rFont val="Times New Roman"/>
        <family val="1"/>
      </rPr>
      <t xml:space="preserve">/lbmol </t>
    </r>
    <r>
      <rPr>
        <sz val="11"/>
        <rFont val="Calibri"/>
        <family val="2"/>
      </rPr>
      <t>°</t>
    </r>
    <r>
      <rPr>
        <sz val="11"/>
        <rFont val="Times New Roman"/>
        <family val="1"/>
      </rPr>
      <t>R</t>
    </r>
  </si>
  <si>
    <r>
      <t xml:space="preserve">Pressure Drop        </t>
    </r>
    <r>
      <rPr>
        <sz val="11"/>
        <rFont val="Calibri"/>
        <family val="2"/>
      </rPr>
      <t>Δ</t>
    </r>
    <r>
      <rPr>
        <sz val="11"/>
        <rFont val="Times New Roman"/>
        <family val="1"/>
      </rPr>
      <t>P</t>
    </r>
    <r>
      <rPr>
        <vertAlign val="subscript"/>
        <sz val="11"/>
        <rFont val="Times New Roman"/>
        <family val="1"/>
      </rPr>
      <t>100</t>
    </r>
  </si>
  <si>
    <t>&lt;=</t>
  </si>
  <si>
    <t>To determine the Size Factor</t>
  </si>
  <si>
    <r>
      <t>C</t>
    </r>
    <r>
      <rPr>
        <vertAlign val="subscript"/>
        <sz val="11"/>
        <rFont val="Times New Roman"/>
        <family val="1"/>
      </rPr>
      <t>2</t>
    </r>
  </si>
  <si>
    <r>
      <rPr>
        <sz val="11"/>
        <rFont val="Calibri"/>
        <family val="2"/>
      </rPr>
      <t>(Δ</t>
    </r>
    <r>
      <rPr>
        <sz val="11"/>
        <rFont val="Times New Roman"/>
        <family val="1"/>
      </rPr>
      <t>P</t>
    </r>
    <r>
      <rPr>
        <vertAlign val="subscript"/>
        <sz val="11"/>
        <rFont val="Times New Roman"/>
        <family val="1"/>
      </rPr>
      <t>100</t>
    </r>
    <r>
      <rPr>
        <sz val="11"/>
        <rFont val="Times New Roman"/>
        <family val="1"/>
      </rPr>
      <t xml:space="preserve"> • </t>
    </r>
    <r>
      <rPr>
        <sz val="11"/>
        <rFont val="Calibri"/>
        <family val="2"/>
      </rPr>
      <t>ρ</t>
    </r>
    <r>
      <rPr>
        <sz val="11"/>
        <rFont val="Times New Roman"/>
        <family val="1"/>
      </rPr>
      <t>)/C</t>
    </r>
    <r>
      <rPr>
        <vertAlign val="subscript"/>
        <sz val="11"/>
        <rFont val="Times New Roman"/>
        <family val="1"/>
      </rPr>
      <t>1</t>
    </r>
  </si>
  <si>
    <t>(1 • 1.11)/5.6</t>
  </si>
  <si>
    <r>
      <t>Use Fig 17-9 to look up Schedule 40 pipe and C</t>
    </r>
    <r>
      <rPr>
        <vertAlign val="subscript"/>
        <sz val="11"/>
        <color indexed="18"/>
        <rFont val="Times New Roman"/>
        <family val="1"/>
      </rPr>
      <t>2</t>
    </r>
    <r>
      <rPr>
        <sz val="11"/>
        <color indexed="18"/>
        <rFont val="Times New Roman"/>
        <family val="1"/>
      </rPr>
      <t xml:space="preserve"> the sizing factor </t>
    </r>
  </si>
  <si>
    <t>The smallest size of Schedule 40 pipe with a C2 less than 0.2 is</t>
  </si>
  <si>
    <t xml:space="preserve">in </t>
  </si>
  <si>
    <t>For 8 inch pipe</t>
  </si>
  <si>
    <r>
      <t>C</t>
    </r>
    <r>
      <rPr>
        <vertAlign val="subscript"/>
        <sz val="11"/>
        <color indexed="18"/>
        <rFont val="Times New Roman"/>
        <family val="1"/>
      </rPr>
      <t>2</t>
    </r>
  </si>
  <si>
    <t>Actual Pressure Drop</t>
  </si>
  <si>
    <t>(5.6 • 0.146)1.11</t>
  </si>
  <si>
    <r>
      <t>(</t>
    </r>
    <r>
      <rPr>
        <sz val="11"/>
        <color indexed="16"/>
        <rFont val="Calibri"/>
        <family val="2"/>
      </rPr>
      <t>Δ</t>
    </r>
    <r>
      <rPr>
        <sz val="11"/>
        <color indexed="16"/>
        <rFont val="Times New Roman"/>
        <family val="1"/>
      </rPr>
      <t>P</t>
    </r>
    <r>
      <rPr>
        <vertAlign val="subscript"/>
        <sz val="11"/>
        <color indexed="16"/>
        <rFont val="Times New Roman"/>
        <family val="1"/>
      </rPr>
      <t xml:space="preserve">100 </t>
    </r>
    <r>
      <rPr>
        <sz val="11"/>
        <color indexed="16"/>
        <rFont val="Times New Roman"/>
        <family val="1"/>
      </rPr>
      <t xml:space="preserve">• </t>
    </r>
    <r>
      <rPr>
        <sz val="11"/>
        <color indexed="16"/>
        <rFont val="Calibri"/>
        <family val="2"/>
      </rPr>
      <t>ρ)/C</t>
    </r>
    <r>
      <rPr>
        <vertAlign val="subscript"/>
        <sz val="11"/>
        <color indexed="16"/>
        <rFont val="Calibri"/>
        <family val="2"/>
      </rPr>
      <t>1</t>
    </r>
  </si>
  <si>
    <r>
      <t>Y</t>
    </r>
    <r>
      <rPr>
        <vertAlign val="subscript"/>
        <sz val="11"/>
        <rFont val="Calibri"/>
        <family val="2"/>
      </rPr>
      <t>A</t>
    </r>
  </si>
  <si>
    <r>
      <t>[(</t>
    </r>
    <r>
      <rPr>
        <sz val="11"/>
        <rFont val="Calibri"/>
        <family val="2"/>
      </rPr>
      <t>ρ</t>
    </r>
    <r>
      <rPr>
        <vertAlign val="subscript"/>
        <sz val="11"/>
        <rFont val="Times New Roman"/>
        <family val="1"/>
      </rPr>
      <t>L</t>
    </r>
    <r>
      <rPr>
        <sz val="11"/>
        <rFont val="Times New Roman"/>
        <family val="1"/>
      </rPr>
      <t xml:space="preserve"> • </t>
    </r>
    <r>
      <rPr>
        <sz val="11"/>
        <rFont val="Calibri"/>
        <family val="2"/>
      </rPr>
      <t>σ</t>
    </r>
    <r>
      <rPr>
        <vertAlign val="subscript"/>
        <sz val="11"/>
        <rFont val="Times New Roman"/>
        <family val="1"/>
      </rPr>
      <t>wa</t>
    </r>
    <r>
      <rPr>
        <sz val="11"/>
        <rFont val="Times New Roman"/>
        <family val="1"/>
      </rPr>
      <t>)/(</t>
    </r>
    <r>
      <rPr>
        <sz val="11"/>
        <rFont val="Calibri"/>
        <family val="2"/>
      </rPr>
      <t>ρ</t>
    </r>
    <r>
      <rPr>
        <vertAlign val="subscript"/>
        <sz val="11"/>
        <rFont val="Times New Roman"/>
        <family val="1"/>
      </rPr>
      <t>w</t>
    </r>
    <r>
      <rPr>
        <sz val="11"/>
        <rFont val="Times New Roman"/>
        <family val="1"/>
      </rPr>
      <t xml:space="preserve"> • </t>
    </r>
    <r>
      <rPr>
        <sz val="11"/>
        <rFont val="Calibri"/>
        <family val="2"/>
      </rPr>
      <t>σ</t>
    </r>
    <r>
      <rPr>
        <sz val="11"/>
        <rFont val="Times New Roman"/>
        <family val="1"/>
      </rPr>
      <t>)]</t>
    </r>
    <r>
      <rPr>
        <vertAlign val="superscript"/>
        <sz val="11"/>
        <rFont val="Times New Roman"/>
        <family val="1"/>
      </rPr>
      <t>0.25</t>
    </r>
  </si>
  <si>
    <t>Eq 17-40</t>
  </si>
  <si>
    <t>To determine Aziz fluid property correction factor for horizontal axis</t>
  </si>
  <si>
    <r>
      <rPr>
        <sz val="11"/>
        <rFont val="Calibri"/>
        <family val="2"/>
      </rPr>
      <t>X</t>
    </r>
    <r>
      <rPr>
        <vertAlign val="subscript"/>
        <sz val="11"/>
        <rFont val="Calibri"/>
        <family val="2"/>
      </rPr>
      <t>A</t>
    </r>
  </si>
  <si>
    <r>
      <t>(</t>
    </r>
    <r>
      <rPr>
        <sz val="11"/>
        <rFont val="Calibri"/>
        <family val="2"/>
      </rPr>
      <t>ρ</t>
    </r>
    <r>
      <rPr>
        <vertAlign val="subscript"/>
        <sz val="11"/>
        <rFont val="Times New Roman"/>
        <family val="1"/>
      </rPr>
      <t>g</t>
    </r>
    <r>
      <rPr>
        <sz val="11"/>
        <rFont val="Times New Roman"/>
        <family val="1"/>
      </rPr>
      <t>/</t>
    </r>
    <r>
      <rPr>
        <sz val="11"/>
        <rFont val="Calibri"/>
        <family val="2"/>
      </rPr>
      <t>ρ</t>
    </r>
    <r>
      <rPr>
        <vertAlign val="subscript"/>
        <sz val="11"/>
        <rFont val="Times New Roman"/>
        <family val="1"/>
      </rPr>
      <t>a</t>
    </r>
    <r>
      <rPr>
        <sz val="11"/>
        <rFont val="Times New Roman"/>
        <family val="1"/>
      </rPr>
      <t>)</t>
    </r>
    <r>
      <rPr>
        <vertAlign val="superscript"/>
        <sz val="11"/>
        <rFont val="Times New Roman"/>
        <family val="1"/>
      </rPr>
      <t>0.333</t>
    </r>
    <r>
      <rPr>
        <sz val="11"/>
        <rFont val="Times New Roman"/>
        <family val="1"/>
      </rPr>
      <t xml:space="preserve"> • Y</t>
    </r>
    <r>
      <rPr>
        <vertAlign val="subscript"/>
        <sz val="11"/>
        <rFont val="Times New Roman"/>
        <family val="1"/>
      </rPr>
      <t>A</t>
    </r>
  </si>
  <si>
    <t>Eq 17-39</t>
  </si>
  <si>
    <r>
      <t>V</t>
    </r>
    <r>
      <rPr>
        <vertAlign val="subscript"/>
        <sz val="11"/>
        <rFont val="Times New Roman"/>
        <family val="1"/>
      </rPr>
      <t>sg</t>
    </r>
  </si>
  <si>
    <r>
      <t>Q</t>
    </r>
    <r>
      <rPr>
        <vertAlign val="subscript"/>
        <sz val="11"/>
        <rFont val="Times New Roman"/>
        <family val="1"/>
      </rPr>
      <t>g</t>
    </r>
    <r>
      <rPr>
        <sz val="11"/>
        <rFont val="Times New Roman"/>
        <family val="1"/>
      </rPr>
      <t>/A</t>
    </r>
  </si>
  <si>
    <t>Eq 17-36</t>
  </si>
  <si>
    <t>To determine Superficial Liquid Velocity</t>
  </si>
  <si>
    <t>To determine Superficial Gas Velocity</t>
  </si>
  <si>
    <r>
      <t>V</t>
    </r>
    <r>
      <rPr>
        <vertAlign val="subscript"/>
        <sz val="11"/>
        <rFont val="Times New Roman"/>
        <family val="1"/>
      </rPr>
      <t>sL</t>
    </r>
  </si>
  <si>
    <r>
      <t>Q</t>
    </r>
    <r>
      <rPr>
        <vertAlign val="subscript"/>
        <sz val="11"/>
        <rFont val="Times New Roman"/>
        <family val="1"/>
      </rPr>
      <t>L</t>
    </r>
    <r>
      <rPr>
        <sz val="11"/>
        <rFont val="Times New Roman"/>
        <family val="1"/>
      </rPr>
      <t>/A</t>
    </r>
  </si>
  <si>
    <t>Eq 17-35</t>
  </si>
  <si>
    <t>To determine Horizontal Coordinate for Fig 17-16</t>
  </si>
  <si>
    <r>
      <t>N</t>
    </r>
    <r>
      <rPr>
        <vertAlign val="subscript"/>
        <sz val="11"/>
        <rFont val="Times New Roman"/>
        <family val="1"/>
      </rPr>
      <t>x</t>
    </r>
  </si>
  <si>
    <r>
      <t>V</t>
    </r>
    <r>
      <rPr>
        <vertAlign val="subscript"/>
        <sz val="11"/>
        <rFont val="Times New Roman"/>
        <family val="1"/>
      </rPr>
      <t>sg</t>
    </r>
    <r>
      <rPr>
        <sz val="11"/>
        <rFont val="Times New Roman"/>
        <family val="1"/>
      </rPr>
      <t xml:space="preserve"> • X</t>
    </r>
    <r>
      <rPr>
        <vertAlign val="subscript"/>
        <sz val="11"/>
        <rFont val="Times New Roman"/>
        <family val="1"/>
      </rPr>
      <t>A</t>
    </r>
  </si>
  <si>
    <t>Eq 17-37</t>
  </si>
  <si>
    <t>To determine Vertical Coordinate for Fig 17-16</t>
  </si>
  <si>
    <r>
      <t>N</t>
    </r>
    <r>
      <rPr>
        <vertAlign val="subscript"/>
        <sz val="11"/>
        <rFont val="Times New Roman"/>
        <family val="1"/>
      </rPr>
      <t>y</t>
    </r>
  </si>
  <si>
    <r>
      <t>V</t>
    </r>
    <r>
      <rPr>
        <vertAlign val="subscript"/>
        <sz val="11"/>
        <rFont val="Times New Roman"/>
        <family val="1"/>
      </rPr>
      <t>sL</t>
    </r>
    <r>
      <rPr>
        <sz val="11"/>
        <rFont val="Times New Roman"/>
        <family val="1"/>
      </rPr>
      <t xml:space="preserve"> • Y</t>
    </r>
    <r>
      <rPr>
        <vertAlign val="subscript"/>
        <sz val="11"/>
        <rFont val="Times New Roman"/>
        <family val="1"/>
      </rPr>
      <t>A</t>
    </r>
  </si>
  <si>
    <t>Eq 17-38</t>
  </si>
  <si>
    <r>
      <t xml:space="preserve">Liquid Density             </t>
    </r>
    <r>
      <rPr>
        <sz val="11"/>
        <rFont val="Calibri"/>
        <family val="2"/>
      </rPr>
      <t>ρ</t>
    </r>
    <r>
      <rPr>
        <vertAlign val="subscript"/>
        <sz val="11"/>
        <rFont val="Times New Roman"/>
        <family val="1"/>
      </rPr>
      <t>L</t>
    </r>
  </si>
  <si>
    <r>
      <t>lb/ft</t>
    </r>
    <r>
      <rPr>
        <vertAlign val="superscript"/>
        <sz val="11"/>
        <rFont val="Calibri"/>
        <family val="2"/>
      </rPr>
      <t>3</t>
    </r>
  </si>
  <si>
    <t>dynes/cm</t>
  </si>
  <si>
    <r>
      <t>ft</t>
    </r>
    <r>
      <rPr>
        <vertAlign val="superscript"/>
        <sz val="11"/>
        <rFont val="Times New Roman"/>
        <family val="1"/>
      </rPr>
      <t>3</t>
    </r>
    <r>
      <rPr>
        <sz val="11"/>
        <rFont val="Times New Roman"/>
        <family val="1"/>
      </rPr>
      <t>/sec</t>
    </r>
  </si>
  <si>
    <r>
      <t>Y</t>
    </r>
    <r>
      <rPr>
        <vertAlign val="subscript"/>
        <sz val="11"/>
        <color indexed="16"/>
        <rFont val="Calibri"/>
        <family val="2"/>
      </rPr>
      <t>A</t>
    </r>
  </si>
  <si>
    <r>
      <t>[(52 • 72.4)/(62.4 • 20)]</t>
    </r>
    <r>
      <rPr>
        <vertAlign val="superscript"/>
        <sz val="11"/>
        <color indexed="16"/>
        <rFont val="Times New Roman"/>
        <family val="1"/>
      </rPr>
      <t>0.25</t>
    </r>
  </si>
  <si>
    <r>
      <t>X</t>
    </r>
    <r>
      <rPr>
        <vertAlign val="subscript"/>
        <sz val="11"/>
        <color indexed="16"/>
        <rFont val="Calibri"/>
        <family val="2"/>
      </rPr>
      <t>A</t>
    </r>
  </si>
  <si>
    <r>
      <t xml:space="preserve">Air Density                  </t>
    </r>
    <r>
      <rPr>
        <sz val="11"/>
        <rFont val="Calibri"/>
        <family val="2"/>
      </rPr>
      <t>ρ</t>
    </r>
    <r>
      <rPr>
        <vertAlign val="subscript"/>
        <sz val="11"/>
        <rFont val="Times New Roman"/>
        <family val="1"/>
      </rPr>
      <t>a</t>
    </r>
  </si>
  <si>
    <r>
      <t>[(2/0.0764)</t>
    </r>
    <r>
      <rPr>
        <vertAlign val="superscript"/>
        <sz val="11"/>
        <color indexed="16"/>
        <rFont val="Times New Roman"/>
        <family val="1"/>
      </rPr>
      <t>0.333</t>
    </r>
    <r>
      <rPr>
        <sz val="11"/>
        <color indexed="16"/>
        <rFont val="Times New Roman"/>
        <family val="1"/>
      </rPr>
      <t>] • 1.32</t>
    </r>
  </si>
  <si>
    <r>
      <t>V</t>
    </r>
    <r>
      <rPr>
        <vertAlign val="subscript"/>
        <sz val="11"/>
        <color indexed="16"/>
        <rFont val="Calibri"/>
        <family val="2"/>
      </rPr>
      <t>sg</t>
    </r>
  </si>
  <si>
    <t>To determine the Cross Sectional Area of pipe</t>
  </si>
  <si>
    <r>
      <t>(</t>
    </r>
    <r>
      <rPr>
        <sz val="11"/>
        <rFont val="Calibri"/>
        <family val="2"/>
      </rPr>
      <t>π</t>
    </r>
    <r>
      <rPr>
        <sz val="11"/>
        <rFont val="Times New Roman"/>
        <family val="1"/>
      </rPr>
      <t xml:space="preserve"> • D</t>
    </r>
    <r>
      <rPr>
        <vertAlign val="superscript"/>
        <sz val="11"/>
        <rFont val="Times New Roman"/>
        <family val="1"/>
      </rPr>
      <t>2</t>
    </r>
    <r>
      <rPr>
        <sz val="11"/>
        <rFont val="Times New Roman"/>
        <family val="1"/>
      </rPr>
      <t>)/4</t>
    </r>
  </si>
  <si>
    <r>
      <t>ft</t>
    </r>
    <r>
      <rPr>
        <vertAlign val="superscript"/>
        <sz val="11"/>
        <color indexed="16"/>
        <rFont val="Times New Roman"/>
        <family val="1"/>
      </rPr>
      <t>2</t>
    </r>
  </si>
  <si>
    <t>ft/sec</t>
  </si>
  <si>
    <t>ft</t>
  </si>
  <si>
    <r>
      <t>(</t>
    </r>
    <r>
      <rPr>
        <sz val="11"/>
        <color indexed="16"/>
        <rFont val="Calibri"/>
        <family val="2"/>
      </rPr>
      <t>π</t>
    </r>
    <r>
      <rPr>
        <sz val="11"/>
        <color indexed="16"/>
        <rFont val="Times New Roman"/>
        <family val="1"/>
      </rPr>
      <t xml:space="preserve"> • (0.667)</t>
    </r>
    <r>
      <rPr>
        <vertAlign val="superscript"/>
        <sz val="11"/>
        <color indexed="16"/>
        <rFont val="Times New Roman"/>
        <family val="1"/>
      </rPr>
      <t>2</t>
    </r>
    <r>
      <rPr>
        <sz val="11"/>
        <color indexed="16"/>
        <rFont val="Times New Roman"/>
        <family val="1"/>
      </rPr>
      <t>)/4</t>
    </r>
  </si>
  <si>
    <r>
      <t>V</t>
    </r>
    <r>
      <rPr>
        <vertAlign val="subscript"/>
        <sz val="11"/>
        <color indexed="16"/>
        <rFont val="Calibri"/>
        <family val="2"/>
      </rPr>
      <t>sL</t>
    </r>
  </si>
  <si>
    <t>0.5/0.35</t>
  </si>
  <si>
    <t>0.17/0.35</t>
  </si>
  <si>
    <r>
      <t>N</t>
    </r>
    <r>
      <rPr>
        <vertAlign val="subscript"/>
        <sz val="11"/>
        <color indexed="16"/>
        <rFont val="Calibri"/>
        <family val="2"/>
      </rPr>
      <t>x</t>
    </r>
  </si>
  <si>
    <t>1.43 • 3.91</t>
  </si>
  <si>
    <r>
      <t>N</t>
    </r>
    <r>
      <rPr>
        <vertAlign val="subscript"/>
        <sz val="11"/>
        <color indexed="16"/>
        <rFont val="Calibri"/>
        <family val="2"/>
      </rPr>
      <t>y</t>
    </r>
  </si>
  <si>
    <t>0.49 • 1.32</t>
  </si>
  <si>
    <t>Use Fig 17-16 and Nx, Ny to determine what flow regime should be expected</t>
  </si>
  <si>
    <r>
      <t>(N</t>
    </r>
    <r>
      <rPr>
        <vertAlign val="subscript"/>
        <sz val="11"/>
        <color indexed="18"/>
        <rFont val="Times New Roman"/>
        <family val="1"/>
      </rPr>
      <t>x</t>
    </r>
    <r>
      <rPr>
        <sz val="11"/>
        <color indexed="18"/>
        <rFont val="Times New Roman"/>
        <family val="1"/>
      </rPr>
      <t>, N</t>
    </r>
    <r>
      <rPr>
        <vertAlign val="subscript"/>
        <sz val="11"/>
        <color indexed="18"/>
        <rFont val="Times New Roman"/>
        <family val="1"/>
      </rPr>
      <t>y</t>
    </r>
    <r>
      <rPr>
        <sz val="11"/>
        <color indexed="18"/>
        <rFont val="Times New Roman"/>
        <family val="1"/>
      </rPr>
      <t>)</t>
    </r>
  </si>
  <si>
    <t>(5.60, 0.64)</t>
  </si>
  <si>
    <t>This Flow is in the Slug Flow Regime</t>
  </si>
  <si>
    <r>
      <t xml:space="preserve">Water Density             </t>
    </r>
    <r>
      <rPr>
        <sz val="11"/>
        <rFont val="Calibri"/>
        <family val="2"/>
      </rPr>
      <t>ρ</t>
    </r>
    <r>
      <rPr>
        <vertAlign val="subscript"/>
        <sz val="11"/>
        <rFont val="Times New Roman"/>
        <family val="1"/>
      </rPr>
      <t>w</t>
    </r>
  </si>
  <si>
    <r>
      <t xml:space="preserve">Gas Density                 </t>
    </r>
    <r>
      <rPr>
        <sz val="11"/>
        <rFont val="Calibri"/>
        <family val="2"/>
      </rPr>
      <t>ρ</t>
    </r>
    <r>
      <rPr>
        <vertAlign val="subscript"/>
        <sz val="11"/>
        <rFont val="Times New Roman"/>
        <family val="1"/>
      </rPr>
      <t>g</t>
    </r>
  </si>
  <si>
    <t>Inside Diameter           D</t>
  </si>
  <si>
    <t>Inside Diameter            D</t>
  </si>
  <si>
    <t>Interfacial Tension        σ</t>
  </si>
  <si>
    <r>
      <t>Liquid Flow Rate        Q</t>
    </r>
    <r>
      <rPr>
        <vertAlign val="subscript"/>
        <sz val="11"/>
        <rFont val="Times New Roman"/>
        <family val="1"/>
      </rPr>
      <t>L</t>
    </r>
  </si>
  <si>
    <r>
      <t>Vapor Flow Rate        Q</t>
    </r>
    <r>
      <rPr>
        <vertAlign val="subscript"/>
        <sz val="11"/>
        <rFont val="Times New Roman"/>
        <family val="1"/>
      </rPr>
      <t>g</t>
    </r>
  </si>
  <si>
    <r>
      <t xml:space="preserve">Interfacial Tension of Air and Water                 </t>
    </r>
    <r>
      <rPr>
        <sz val="11"/>
        <rFont val="Calibri"/>
        <family val="2"/>
      </rPr>
      <t>σ</t>
    </r>
    <r>
      <rPr>
        <vertAlign val="subscript"/>
        <sz val="11"/>
        <rFont val="Times New Roman"/>
        <family val="1"/>
      </rPr>
      <t>wa</t>
    </r>
  </si>
  <si>
    <r>
      <t>Example 17-4</t>
    </r>
    <r>
      <rPr>
        <sz val="11"/>
        <rFont val="Times New Roman"/>
        <family val="1"/>
      </rPr>
      <t xml:space="preserve"> -- A pipeline segment with a 6-inch inside diameter, 0.75 miles long, transports a mixture of gas and oil.  The pipeline has a gradual upward slope and rises 100 feet over the 0.75 mile length.  The inlet pressure of the pipeline is 400 psia, liquid viscosity is 20 cp, the vapor viscosity is 0.015 cp, and the interfacial surface tension is 15 dynes/cm.  The liquid flow rate is 10 ft</t>
    </r>
    <r>
      <rPr>
        <vertAlign val="superscript"/>
        <sz val="11"/>
        <rFont val="Times New Roman"/>
        <family val="1"/>
      </rPr>
      <t>3</t>
    </r>
    <r>
      <rPr>
        <sz val="11"/>
        <rFont val="Times New Roman"/>
        <family val="1"/>
      </rPr>
      <t>/min and the vapor flow rate is 250 actual ft</t>
    </r>
    <r>
      <rPr>
        <vertAlign val="superscript"/>
        <sz val="11"/>
        <rFont val="Times New Roman"/>
        <family val="1"/>
      </rPr>
      <t>3</t>
    </r>
    <r>
      <rPr>
        <sz val="11"/>
        <rFont val="Times New Roman"/>
        <family val="1"/>
      </rPr>
      <t>/min.  The density of the liquid phase is 55 lb/ft</t>
    </r>
    <r>
      <rPr>
        <vertAlign val="superscript"/>
        <sz val="11"/>
        <rFont val="Times New Roman"/>
        <family val="1"/>
      </rPr>
      <t>3</t>
    </r>
    <r>
      <rPr>
        <sz val="11"/>
        <rFont val="Times New Roman"/>
        <family val="1"/>
      </rPr>
      <t>, and the density of the gas phase is 1.3 lb/ft</t>
    </r>
    <r>
      <rPr>
        <vertAlign val="superscript"/>
        <sz val="11"/>
        <rFont val="Times New Roman"/>
        <family val="1"/>
      </rPr>
      <t>3</t>
    </r>
    <r>
      <rPr>
        <sz val="11"/>
        <rFont val="Times New Roman"/>
        <family val="1"/>
      </rPr>
      <t xml:space="preserve"> at operating conditions.  What is the pressure at the downstream end of the line segment, and what is the liquid inventory of the line?</t>
    </r>
  </si>
  <si>
    <r>
      <t>Q</t>
    </r>
    <r>
      <rPr>
        <vertAlign val="subscript"/>
        <sz val="11"/>
        <rFont val="Times New Roman"/>
        <family val="1"/>
      </rPr>
      <t>L</t>
    </r>
    <r>
      <rPr>
        <sz val="11"/>
        <rFont val="Times New Roman"/>
        <family val="1"/>
      </rPr>
      <t>/(Q</t>
    </r>
    <r>
      <rPr>
        <vertAlign val="subscript"/>
        <sz val="11"/>
        <rFont val="Times New Roman"/>
        <family val="1"/>
      </rPr>
      <t>L</t>
    </r>
    <r>
      <rPr>
        <sz val="11"/>
        <rFont val="Times New Roman"/>
        <family val="1"/>
      </rPr>
      <t>+Q</t>
    </r>
    <r>
      <rPr>
        <vertAlign val="subscript"/>
        <sz val="11"/>
        <rFont val="Times New Roman"/>
        <family val="1"/>
      </rPr>
      <t>g</t>
    </r>
    <r>
      <rPr>
        <sz val="11"/>
        <rFont val="Times New Roman"/>
        <family val="1"/>
      </rPr>
      <t>)</t>
    </r>
  </si>
  <si>
    <t>Eq 17-43</t>
  </si>
  <si>
    <t>To determine the Mixture Viscosity</t>
  </si>
  <si>
    <t>Eq 17-47</t>
  </si>
  <si>
    <t>Eq 17-42</t>
  </si>
  <si>
    <t>To determine the Mixture Velocity</t>
  </si>
  <si>
    <r>
      <t>V</t>
    </r>
    <r>
      <rPr>
        <vertAlign val="subscript"/>
        <sz val="11"/>
        <rFont val="Times New Roman"/>
        <family val="1"/>
      </rPr>
      <t>m</t>
    </r>
  </si>
  <si>
    <r>
      <t>V</t>
    </r>
    <r>
      <rPr>
        <vertAlign val="subscript"/>
        <sz val="11"/>
        <rFont val="Times New Roman"/>
        <family val="1"/>
      </rPr>
      <t>sL</t>
    </r>
    <r>
      <rPr>
        <sz val="11"/>
        <rFont val="Times New Roman"/>
        <family val="1"/>
      </rPr>
      <t xml:space="preserve"> + V</t>
    </r>
    <r>
      <rPr>
        <vertAlign val="subscript"/>
        <sz val="11"/>
        <rFont val="Times New Roman"/>
        <family val="1"/>
      </rPr>
      <t>sg</t>
    </r>
  </si>
  <si>
    <t>Eq 17-46</t>
  </si>
  <si>
    <t>To determine the Mixture Reynolds number</t>
  </si>
  <si>
    <r>
      <t>Re</t>
    </r>
    <r>
      <rPr>
        <vertAlign val="subscript"/>
        <sz val="11"/>
        <rFont val="Times New Roman"/>
        <family val="1"/>
      </rPr>
      <t>y</t>
    </r>
  </si>
  <si>
    <t>Eq 17-45</t>
  </si>
  <si>
    <t>To determine Single Phase Friction Factor</t>
  </si>
  <si>
    <r>
      <t>f</t>
    </r>
    <r>
      <rPr>
        <vertAlign val="subscript"/>
        <sz val="11"/>
        <rFont val="Times New Roman"/>
        <family val="1"/>
      </rPr>
      <t>n</t>
    </r>
  </si>
  <si>
    <r>
      <t>0.0056 + 0.5 • (Re</t>
    </r>
    <r>
      <rPr>
        <vertAlign val="subscript"/>
        <sz val="11"/>
        <rFont val="Times New Roman"/>
        <family val="1"/>
      </rPr>
      <t>y</t>
    </r>
    <r>
      <rPr>
        <sz val="11"/>
        <rFont val="Times New Roman"/>
        <family val="1"/>
      </rPr>
      <t>)</t>
    </r>
    <r>
      <rPr>
        <vertAlign val="superscript"/>
        <sz val="11"/>
        <rFont val="Times New Roman"/>
        <family val="1"/>
      </rPr>
      <t>-0.32</t>
    </r>
  </si>
  <si>
    <t>Eq 17-44</t>
  </si>
  <si>
    <t>To determine the Frictional Component of Pressure Drop</t>
  </si>
  <si>
    <t>Eq 17-41</t>
  </si>
  <si>
    <t>To determine the Elevation Component of Pressure Drop</t>
  </si>
  <si>
    <t>Eq 17-49</t>
  </si>
  <si>
    <t>To determine the Total Pressure Drop</t>
  </si>
  <si>
    <t>Eq 17-51</t>
  </si>
  <si>
    <t>To determine the Liquid Velocity Number</t>
  </si>
  <si>
    <r>
      <t>N</t>
    </r>
    <r>
      <rPr>
        <vertAlign val="subscript"/>
        <sz val="11"/>
        <rFont val="Times New Roman"/>
        <family val="1"/>
      </rPr>
      <t>Lv</t>
    </r>
  </si>
  <si>
    <t>Eq 17-53</t>
  </si>
  <si>
    <t>To determine the Gas Velocity Number</t>
  </si>
  <si>
    <r>
      <t>N</t>
    </r>
    <r>
      <rPr>
        <vertAlign val="subscript"/>
        <sz val="11"/>
        <rFont val="Times New Roman"/>
        <family val="1"/>
      </rPr>
      <t>gv</t>
    </r>
  </si>
  <si>
    <t>Eq 17-54</t>
  </si>
  <si>
    <t>To determine the Pipe Diameter Number</t>
  </si>
  <si>
    <r>
      <t>N</t>
    </r>
    <r>
      <rPr>
        <vertAlign val="subscript"/>
        <sz val="11"/>
        <rFont val="Times New Roman"/>
        <family val="1"/>
      </rPr>
      <t>d</t>
    </r>
  </si>
  <si>
    <t>Eq 17-55</t>
  </si>
  <si>
    <t>To determine the Liquid Viscosity Number</t>
  </si>
  <si>
    <r>
      <t>N</t>
    </r>
    <r>
      <rPr>
        <vertAlign val="subscript"/>
        <sz val="11"/>
        <rFont val="Times New Roman"/>
        <family val="1"/>
      </rPr>
      <t>L</t>
    </r>
  </si>
  <si>
    <t>Eq 17-56</t>
  </si>
  <si>
    <t>To determine the Abscissa of Eaton Correlation</t>
  </si>
  <si>
    <r>
      <t>N</t>
    </r>
    <r>
      <rPr>
        <vertAlign val="subscript"/>
        <sz val="11"/>
        <rFont val="Times New Roman"/>
        <family val="1"/>
      </rPr>
      <t>E</t>
    </r>
  </si>
  <si>
    <t>Eq 17-52</t>
  </si>
  <si>
    <r>
      <t>1.84 • (N</t>
    </r>
    <r>
      <rPr>
        <vertAlign val="subscript"/>
        <sz val="11"/>
        <rFont val="Times New Roman"/>
        <family val="1"/>
      </rPr>
      <t>Lv</t>
    </r>
    <r>
      <rPr>
        <sz val="11"/>
        <rFont val="Times New Roman"/>
        <family val="1"/>
      </rPr>
      <t>)</t>
    </r>
    <r>
      <rPr>
        <vertAlign val="superscript"/>
        <sz val="11"/>
        <rFont val="Times New Roman"/>
        <family val="1"/>
      </rPr>
      <t>0.575</t>
    </r>
    <r>
      <rPr>
        <sz val="11"/>
        <rFont val="Times New Roman"/>
        <family val="1"/>
      </rPr>
      <t xml:space="preserve"> • (P</t>
    </r>
    <r>
      <rPr>
        <vertAlign val="subscript"/>
        <sz val="11"/>
        <rFont val="Times New Roman"/>
        <family val="1"/>
      </rPr>
      <t>avg</t>
    </r>
    <r>
      <rPr>
        <sz val="11"/>
        <rFont val="Times New Roman"/>
        <family val="1"/>
      </rPr>
      <t>/P</t>
    </r>
    <r>
      <rPr>
        <vertAlign val="subscript"/>
        <sz val="11"/>
        <rFont val="Times New Roman"/>
        <family val="1"/>
      </rPr>
      <t>b</t>
    </r>
    <r>
      <rPr>
        <sz val="11"/>
        <rFont val="Times New Roman"/>
        <family val="1"/>
      </rPr>
      <t>)</t>
    </r>
    <r>
      <rPr>
        <vertAlign val="subscript"/>
        <sz val="11"/>
        <rFont val="Times New Roman"/>
        <family val="1"/>
      </rPr>
      <t>0.05</t>
    </r>
    <r>
      <rPr>
        <sz val="11"/>
        <rFont val="Times New Roman"/>
        <family val="1"/>
      </rPr>
      <t xml:space="preserve"> • (N</t>
    </r>
    <r>
      <rPr>
        <vertAlign val="subscript"/>
        <sz val="11"/>
        <rFont val="Times New Roman"/>
        <family val="1"/>
      </rPr>
      <t>L</t>
    </r>
    <r>
      <rPr>
        <sz val="11"/>
        <rFont val="Times New Roman"/>
        <family val="1"/>
      </rPr>
      <t>)</t>
    </r>
    <r>
      <rPr>
        <vertAlign val="superscript"/>
        <sz val="11"/>
        <rFont val="Times New Roman"/>
        <family val="1"/>
      </rPr>
      <t>0.1</t>
    </r>
  </si>
  <si>
    <r>
      <t>N</t>
    </r>
    <r>
      <rPr>
        <vertAlign val="subscript"/>
        <sz val="11"/>
        <rFont val="Times New Roman"/>
        <family val="1"/>
      </rPr>
      <t>gv</t>
    </r>
    <r>
      <rPr>
        <sz val="11"/>
        <rFont val="Times New Roman"/>
        <family val="1"/>
      </rPr>
      <t xml:space="preserve"> • (N</t>
    </r>
    <r>
      <rPr>
        <vertAlign val="subscript"/>
        <sz val="11"/>
        <rFont val="Times New Roman"/>
        <family val="1"/>
      </rPr>
      <t>d</t>
    </r>
    <r>
      <rPr>
        <sz val="11"/>
        <rFont val="Times New Roman"/>
        <family val="1"/>
      </rPr>
      <t>)</t>
    </r>
    <r>
      <rPr>
        <vertAlign val="superscript"/>
        <sz val="11"/>
        <rFont val="Times New Roman"/>
        <family val="1"/>
      </rPr>
      <t>0.0277</t>
    </r>
  </si>
  <si>
    <t>To determine the Liquid Inventory in Pipe</t>
  </si>
  <si>
    <r>
      <t>I</t>
    </r>
    <r>
      <rPr>
        <vertAlign val="subscript"/>
        <sz val="11"/>
        <rFont val="Times New Roman"/>
        <family val="1"/>
      </rPr>
      <t>L</t>
    </r>
  </si>
  <si>
    <r>
      <t>28.8 • H</t>
    </r>
    <r>
      <rPr>
        <vertAlign val="subscript"/>
        <sz val="11"/>
        <rFont val="Times New Roman"/>
        <family val="1"/>
      </rPr>
      <t>Le</t>
    </r>
    <r>
      <rPr>
        <sz val="11"/>
        <rFont val="Times New Roman"/>
        <family val="1"/>
      </rPr>
      <t xml:space="preserve"> • d</t>
    </r>
    <r>
      <rPr>
        <vertAlign val="superscript"/>
        <sz val="11"/>
        <rFont val="Times New Roman"/>
        <family val="1"/>
      </rPr>
      <t>2</t>
    </r>
    <r>
      <rPr>
        <sz val="11"/>
        <rFont val="Times New Roman"/>
        <family val="1"/>
      </rPr>
      <t xml:space="preserve"> • L</t>
    </r>
    <r>
      <rPr>
        <vertAlign val="subscript"/>
        <sz val="11"/>
        <rFont val="Times New Roman"/>
        <family val="1"/>
      </rPr>
      <t>m</t>
    </r>
  </si>
  <si>
    <t>Eq 17-57</t>
  </si>
  <si>
    <t>°R</t>
  </si>
  <si>
    <r>
      <t>psia ft</t>
    </r>
    <r>
      <rPr>
        <vertAlign val="superscript"/>
        <sz val="11"/>
        <rFont val="Times New Roman"/>
        <family val="1"/>
      </rPr>
      <t>3</t>
    </r>
    <r>
      <rPr>
        <sz val="11"/>
        <rFont val="Times New Roman"/>
        <family val="1"/>
      </rPr>
      <t>/lbmol °R</t>
    </r>
  </si>
  <si>
    <r>
      <t>μ</t>
    </r>
    <r>
      <rPr>
        <vertAlign val="subscript"/>
        <sz val="11"/>
        <rFont val="Times New Roman"/>
        <family val="1"/>
      </rPr>
      <t>n</t>
    </r>
  </si>
  <si>
    <r>
      <t>μ</t>
    </r>
    <r>
      <rPr>
        <vertAlign val="subscript"/>
        <sz val="11"/>
        <rFont val="Times New Roman"/>
        <family val="1"/>
      </rPr>
      <t xml:space="preserve">L </t>
    </r>
    <r>
      <rPr>
        <sz val="11"/>
        <rFont val="Times New Roman"/>
        <family val="1"/>
      </rPr>
      <t>• λ + μ</t>
    </r>
    <r>
      <rPr>
        <vertAlign val="subscript"/>
        <sz val="11"/>
        <rFont val="Times New Roman"/>
        <family val="1"/>
      </rPr>
      <t>g</t>
    </r>
    <r>
      <rPr>
        <sz val="11"/>
        <rFont val="Times New Roman"/>
        <family val="1"/>
      </rPr>
      <t xml:space="preserve"> • (1-λ)</t>
    </r>
  </si>
  <si>
    <r>
      <t>ΔP</t>
    </r>
    <r>
      <rPr>
        <vertAlign val="subscript"/>
        <sz val="11"/>
        <rFont val="Times New Roman"/>
        <family val="1"/>
      </rPr>
      <t>100</t>
    </r>
  </si>
  <si>
    <r>
      <t>(C</t>
    </r>
    <r>
      <rPr>
        <vertAlign val="subscript"/>
        <sz val="11"/>
        <rFont val="Times New Roman"/>
        <family val="1"/>
      </rPr>
      <t>1</t>
    </r>
    <r>
      <rPr>
        <sz val="11"/>
        <rFont val="Times New Roman"/>
        <family val="1"/>
      </rPr>
      <t xml:space="preserve"> • C</t>
    </r>
    <r>
      <rPr>
        <vertAlign val="subscript"/>
        <sz val="11"/>
        <rFont val="Times New Roman"/>
        <family val="1"/>
      </rPr>
      <t>2</t>
    </r>
    <r>
      <rPr>
        <sz val="11"/>
        <rFont val="Times New Roman"/>
        <family val="1"/>
      </rPr>
      <t>)/ρ</t>
    </r>
  </si>
  <si>
    <r>
      <t>ρ</t>
    </r>
    <r>
      <rPr>
        <vertAlign val="subscript"/>
        <sz val="11"/>
        <rFont val="Times New Roman"/>
        <family val="1"/>
      </rPr>
      <t>k</t>
    </r>
  </si>
  <si>
    <r>
      <t>[(ρ</t>
    </r>
    <r>
      <rPr>
        <vertAlign val="subscript"/>
        <sz val="11"/>
        <rFont val="Times New Roman"/>
        <family val="1"/>
      </rPr>
      <t>L</t>
    </r>
    <r>
      <rPr>
        <sz val="11"/>
        <rFont val="Times New Roman"/>
        <family val="1"/>
      </rPr>
      <t xml:space="preserve"> • λ</t>
    </r>
    <r>
      <rPr>
        <vertAlign val="superscript"/>
        <sz val="11"/>
        <rFont val="Times New Roman"/>
        <family val="1"/>
      </rPr>
      <t>2</t>
    </r>
    <r>
      <rPr>
        <sz val="11"/>
        <rFont val="Times New Roman"/>
        <family val="1"/>
      </rPr>
      <t>)/H</t>
    </r>
    <r>
      <rPr>
        <vertAlign val="subscript"/>
        <sz val="11"/>
        <rFont val="Times New Roman"/>
        <family val="1"/>
      </rPr>
      <t>Ld</t>
    </r>
    <r>
      <rPr>
        <sz val="11"/>
        <rFont val="Times New Roman"/>
        <family val="1"/>
      </rPr>
      <t>)]+[ρ</t>
    </r>
    <r>
      <rPr>
        <vertAlign val="subscript"/>
        <sz val="11"/>
        <rFont val="Times New Roman"/>
        <family val="1"/>
      </rPr>
      <t>g</t>
    </r>
    <r>
      <rPr>
        <sz val="11"/>
        <rFont val="Times New Roman"/>
        <family val="1"/>
      </rPr>
      <t xml:space="preserve"> • (1-λ)</t>
    </r>
    <r>
      <rPr>
        <vertAlign val="superscript"/>
        <sz val="11"/>
        <rFont val="Times New Roman"/>
        <family val="1"/>
      </rPr>
      <t>2</t>
    </r>
    <r>
      <rPr>
        <sz val="11"/>
        <rFont val="Times New Roman"/>
        <family val="1"/>
      </rPr>
      <t>)/(1-H</t>
    </r>
    <r>
      <rPr>
        <vertAlign val="subscript"/>
        <sz val="11"/>
        <rFont val="Times New Roman"/>
        <family val="1"/>
      </rPr>
      <t>Ld</t>
    </r>
    <r>
      <rPr>
        <sz val="11"/>
        <rFont val="Times New Roman"/>
        <family val="1"/>
      </rPr>
      <t>)]</t>
    </r>
  </si>
  <si>
    <r>
      <t>(124 • ρ</t>
    </r>
    <r>
      <rPr>
        <vertAlign val="subscript"/>
        <sz val="11"/>
        <rFont val="Times New Roman"/>
        <family val="1"/>
      </rPr>
      <t>k</t>
    </r>
    <r>
      <rPr>
        <sz val="11"/>
        <rFont val="Times New Roman"/>
        <family val="1"/>
      </rPr>
      <t xml:space="preserve"> • V</t>
    </r>
    <r>
      <rPr>
        <vertAlign val="subscript"/>
        <sz val="11"/>
        <rFont val="Times New Roman"/>
        <family val="1"/>
      </rPr>
      <t xml:space="preserve">m </t>
    </r>
    <r>
      <rPr>
        <sz val="11"/>
        <rFont val="Times New Roman"/>
        <family val="1"/>
      </rPr>
      <t>• d)/μ</t>
    </r>
    <r>
      <rPr>
        <vertAlign val="subscript"/>
        <sz val="11"/>
        <rFont val="Times New Roman"/>
        <family val="1"/>
      </rPr>
      <t>n</t>
    </r>
  </si>
  <si>
    <r>
      <t>ΔP</t>
    </r>
    <r>
      <rPr>
        <vertAlign val="subscript"/>
        <sz val="11"/>
        <rFont val="Times New Roman"/>
        <family val="1"/>
      </rPr>
      <t>f</t>
    </r>
  </si>
  <si>
    <r>
      <t>(f</t>
    </r>
    <r>
      <rPr>
        <vertAlign val="subscript"/>
        <sz val="11"/>
        <rFont val="Times New Roman"/>
        <family val="1"/>
      </rPr>
      <t>n</t>
    </r>
    <r>
      <rPr>
        <sz val="11"/>
        <rFont val="Times New Roman"/>
        <family val="1"/>
      </rPr>
      <t xml:space="preserve"> • f</t>
    </r>
    <r>
      <rPr>
        <vertAlign val="subscript"/>
        <sz val="11"/>
        <rFont val="Times New Roman"/>
        <family val="1"/>
      </rPr>
      <t>tpr</t>
    </r>
    <r>
      <rPr>
        <sz val="11"/>
        <rFont val="Times New Roman"/>
        <family val="1"/>
      </rPr>
      <t xml:space="preserve"> • ρ</t>
    </r>
    <r>
      <rPr>
        <vertAlign val="subscript"/>
        <sz val="11"/>
        <rFont val="Times New Roman"/>
        <family val="1"/>
      </rPr>
      <t>k</t>
    </r>
    <r>
      <rPr>
        <sz val="11"/>
        <rFont val="Times New Roman"/>
        <family val="1"/>
      </rPr>
      <t xml:space="preserve"> • V</t>
    </r>
    <r>
      <rPr>
        <vertAlign val="subscript"/>
        <sz val="11"/>
        <rFont val="Times New Roman"/>
        <family val="1"/>
      </rPr>
      <t>m</t>
    </r>
    <r>
      <rPr>
        <vertAlign val="superscript"/>
        <sz val="11"/>
        <rFont val="Times New Roman"/>
        <family val="1"/>
      </rPr>
      <t>2</t>
    </r>
    <r>
      <rPr>
        <sz val="11"/>
        <rFont val="Times New Roman"/>
        <family val="1"/>
      </rPr>
      <t xml:space="preserve"> • L</t>
    </r>
    <r>
      <rPr>
        <vertAlign val="subscript"/>
        <sz val="11"/>
        <rFont val="Times New Roman"/>
        <family val="1"/>
      </rPr>
      <t>m</t>
    </r>
    <r>
      <rPr>
        <sz val="11"/>
        <rFont val="Times New Roman"/>
        <family val="1"/>
      </rPr>
      <t>)/(0.14623 • d)</t>
    </r>
  </si>
  <si>
    <r>
      <t>ΔP</t>
    </r>
    <r>
      <rPr>
        <vertAlign val="subscript"/>
        <sz val="11"/>
        <rFont val="Times New Roman"/>
        <family val="1"/>
      </rPr>
      <t>e</t>
    </r>
  </si>
  <si>
    <r>
      <t>[(ρ</t>
    </r>
    <r>
      <rPr>
        <vertAlign val="subscript"/>
        <sz val="11"/>
        <rFont val="Times New Roman"/>
        <family val="1"/>
      </rPr>
      <t>L</t>
    </r>
    <r>
      <rPr>
        <sz val="11"/>
        <rFont val="Times New Roman"/>
        <family val="1"/>
      </rPr>
      <t xml:space="preserve"> • H</t>
    </r>
    <r>
      <rPr>
        <vertAlign val="subscript"/>
        <sz val="11"/>
        <rFont val="Times New Roman"/>
        <family val="1"/>
      </rPr>
      <t>Lf</t>
    </r>
    <r>
      <rPr>
        <sz val="11"/>
        <rFont val="Times New Roman"/>
        <family val="1"/>
      </rPr>
      <t>)/144] • ΣZ</t>
    </r>
    <r>
      <rPr>
        <vertAlign val="subscript"/>
        <sz val="11"/>
        <rFont val="Times New Roman"/>
        <family val="1"/>
      </rPr>
      <t>e</t>
    </r>
  </si>
  <si>
    <r>
      <t>ΔP</t>
    </r>
    <r>
      <rPr>
        <vertAlign val="subscript"/>
        <sz val="11"/>
        <rFont val="Times New Roman"/>
        <family val="1"/>
      </rPr>
      <t>t</t>
    </r>
  </si>
  <si>
    <r>
      <t>ΔP</t>
    </r>
    <r>
      <rPr>
        <vertAlign val="subscript"/>
        <sz val="11"/>
        <rFont val="Times New Roman"/>
        <family val="1"/>
      </rPr>
      <t>e</t>
    </r>
    <r>
      <rPr>
        <sz val="11"/>
        <rFont val="Times New Roman"/>
        <family val="1"/>
      </rPr>
      <t xml:space="preserve"> + ΔP</t>
    </r>
    <r>
      <rPr>
        <vertAlign val="subscript"/>
        <sz val="11"/>
        <rFont val="Times New Roman"/>
        <family val="1"/>
      </rPr>
      <t>f</t>
    </r>
  </si>
  <si>
    <r>
      <t>1.938 • V</t>
    </r>
    <r>
      <rPr>
        <vertAlign val="subscript"/>
        <sz val="11"/>
        <rFont val="Times New Roman"/>
        <family val="1"/>
      </rPr>
      <t>sL</t>
    </r>
    <r>
      <rPr>
        <sz val="11"/>
        <rFont val="Times New Roman"/>
        <family val="1"/>
      </rPr>
      <t xml:space="preserve"> • (ρ</t>
    </r>
    <r>
      <rPr>
        <vertAlign val="subscript"/>
        <sz val="11"/>
        <rFont val="Times New Roman"/>
        <family val="1"/>
      </rPr>
      <t>L</t>
    </r>
    <r>
      <rPr>
        <sz val="11"/>
        <rFont val="Times New Roman"/>
        <family val="1"/>
      </rPr>
      <t>/σ)</t>
    </r>
    <r>
      <rPr>
        <vertAlign val="superscript"/>
        <sz val="11"/>
        <rFont val="Times New Roman"/>
        <family val="1"/>
      </rPr>
      <t>0.25</t>
    </r>
  </si>
  <si>
    <r>
      <t>1.938 • V</t>
    </r>
    <r>
      <rPr>
        <vertAlign val="subscript"/>
        <sz val="11"/>
        <rFont val="Times New Roman"/>
        <family val="1"/>
      </rPr>
      <t>sg</t>
    </r>
    <r>
      <rPr>
        <sz val="11"/>
        <rFont val="Times New Roman"/>
        <family val="1"/>
      </rPr>
      <t xml:space="preserve"> • (ρ</t>
    </r>
    <r>
      <rPr>
        <vertAlign val="subscript"/>
        <sz val="11"/>
        <rFont val="Times New Roman"/>
        <family val="1"/>
      </rPr>
      <t>L</t>
    </r>
    <r>
      <rPr>
        <sz val="11"/>
        <rFont val="Times New Roman"/>
        <family val="1"/>
      </rPr>
      <t>/σ)</t>
    </r>
    <r>
      <rPr>
        <vertAlign val="superscript"/>
        <sz val="11"/>
        <rFont val="Times New Roman"/>
        <family val="1"/>
      </rPr>
      <t>0.25</t>
    </r>
  </si>
  <si>
    <r>
      <t>10.073 • d • (ρ</t>
    </r>
    <r>
      <rPr>
        <vertAlign val="subscript"/>
        <sz val="11"/>
        <rFont val="Times New Roman"/>
        <family val="1"/>
      </rPr>
      <t>L</t>
    </r>
    <r>
      <rPr>
        <sz val="11"/>
        <rFont val="Times New Roman"/>
        <family val="1"/>
      </rPr>
      <t>/σ)</t>
    </r>
    <r>
      <rPr>
        <vertAlign val="superscript"/>
        <sz val="11"/>
        <rFont val="Times New Roman"/>
        <family val="1"/>
      </rPr>
      <t>0.5</t>
    </r>
  </si>
  <si>
    <r>
      <t>0.15726 • μ</t>
    </r>
    <r>
      <rPr>
        <vertAlign val="subscript"/>
        <sz val="11"/>
        <rFont val="Times New Roman"/>
        <family val="1"/>
      </rPr>
      <t>L</t>
    </r>
    <r>
      <rPr>
        <sz val="11"/>
        <rFont val="Times New Roman"/>
        <family val="1"/>
      </rPr>
      <t xml:space="preserve"> • [1/(ρ</t>
    </r>
    <r>
      <rPr>
        <vertAlign val="subscript"/>
        <sz val="11"/>
        <rFont val="Times New Roman"/>
        <family val="1"/>
      </rPr>
      <t>L</t>
    </r>
    <r>
      <rPr>
        <sz val="11"/>
        <rFont val="Times New Roman"/>
        <family val="1"/>
      </rPr>
      <t xml:space="preserve"> • σ</t>
    </r>
    <r>
      <rPr>
        <vertAlign val="superscript"/>
        <sz val="11"/>
        <rFont val="Times New Roman"/>
        <family val="1"/>
      </rPr>
      <t>3</t>
    </r>
    <r>
      <rPr>
        <sz val="11"/>
        <rFont val="Times New Roman"/>
        <family val="1"/>
      </rPr>
      <t>)]</t>
    </r>
    <r>
      <rPr>
        <vertAlign val="superscript"/>
        <sz val="11"/>
        <rFont val="Times New Roman"/>
        <family val="1"/>
      </rPr>
      <t>0.25</t>
    </r>
  </si>
  <si>
    <r>
      <t>ΔP</t>
    </r>
    <r>
      <rPr>
        <vertAlign val="subscript"/>
        <sz val="11"/>
        <color indexed="18"/>
        <rFont val="Times New Roman"/>
        <family val="1"/>
      </rPr>
      <t>100</t>
    </r>
  </si>
  <si>
    <r>
      <t>(C</t>
    </r>
    <r>
      <rPr>
        <vertAlign val="subscript"/>
        <sz val="11"/>
        <color indexed="18"/>
        <rFont val="Times New Roman"/>
        <family val="1"/>
      </rPr>
      <t>1</t>
    </r>
    <r>
      <rPr>
        <sz val="11"/>
        <color indexed="18"/>
        <rFont val="Times New Roman"/>
        <family val="1"/>
      </rPr>
      <t xml:space="preserve"> • C</t>
    </r>
    <r>
      <rPr>
        <vertAlign val="subscript"/>
        <sz val="11"/>
        <color indexed="18"/>
        <rFont val="Times New Roman"/>
        <family val="1"/>
      </rPr>
      <t>2</t>
    </r>
    <r>
      <rPr>
        <sz val="11"/>
        <color indexed="18"/>
        <rFont val="Times New Roman"/>
        <family val="1"/>
      </rPr>
      <t>)/ρ</t>
    </r>
  </si>
  <si>
    <t>To determine the Flowing Liquid Volumetric Fraction</t>
  </si>
  <si>
    <t>To determine Two Phase Mixture Density for Dukler Calculation</t>
  </si>
  <si>
    <r>
      <rPr>
        <sz val="11"/>
        <color indexed="16"/>
        <rFont val="Calibri"/>
        <family val="2"/>
      </rPr>
      <t>μ</t>
    </r>
    <r>
      <rPr>
        <vertAlign val="subscript"/>
        <sz val="11"/>
        <color indexed="16"/>
        <rFont val="Times New Roman"/>
        <family val="1"/>
      </rPr>
      <t>n</t>
    </r>
  </si>
  <si>
    <r>
      <rPr>
        <sz val="11"/>
        <color indexed="16"/>
        <rFont val="Calibri"/>
        <family val="2"/>
      </rPr>
      <t>ρ</t>
    </r>
    <r>
      <rPr>
        <vertAlign val="subscript"/>
        <sz val="11"/>
        <color indexed="16"/>
        <rFont val="Times New Roman"/>
        <family val="1"/>
      </rPr>
      <t>k</t>
    </r>
  </si>
  <si>
    <r>
      <t>V</t>
    </r>
    <r>
      <rPr>
        <vertAlign val="subscript"/>
        <sz val="11"/>
        <color indexed="16"/>
        <rFont val="Times New Roman"/>
        <family val="1"/>
      </rPr>
      <t>sL</t>
    </r>
  </si>
  <si>
    <r>
      <t>V</t>
    </r>
    <r>
      <rPr>
        <vertAlign val="subscript"/>
        <sz val="11"/>
        <color indexed="16"/>
        <rFont val="Times New Roman"/>
        <family val="1"/>
      </rPr>
      <t>sg</t>
    </r>
  </si>
  <si>
    <r>
      <t>V</t>
    </r>
    <r>
      <rPr>
        <vertAlign val="subscript"/>
        <sz val="11"/>
        <color indexed="16"/>
        <rFont val="Times New Roman"/>
        <family val="1"/>
      </rPr>
      <t>m</t>
    </r>
  </si>
  <si>
    <r>
      <t>Re</t>
    </r>
    <r>
      <rPr>
        <vertAlign val="subscript"/>
        <sz val="11"/>
        <color indexed="16"/>
        <rFont val="Times New Roman"/>
        <family val="1"/>
      </rPr>
      <t>y</t>
    </r>
  </si>
  <si>
    <r>
      <t>ft</t>
    </r>
    <r>
      <rPr>
        <vertAlign val="superscript"/>
        <sz val="11"/>
        <rFont val="Times New Roman"/>
        <family val="1"/>
      </rPr>
      <t>3</t>
    </r>
    <r>
      <rPr>
        <sz val="11"/>
        <rFont val="Times New Roman"/>
        <family val="1"/>
      </rPr>
      <t>/min</t>
    </r>
  </si>
  <si>
    <t>miles</t>
  </si>
  <si>
    <t>feet</t>
  </si>
  <si>
    <t>cp</t>
  </si>
  <si>
    <r>
      <t>lb/ft</t>
    </r>
    <r>
      <rPr>
        <vertAlign val="superscript"/>
        <sz val="11"/>
        <rFont val="Times New Roman"/>
        <family val="1"/>
      </rPr>
      <t>3</t>
    </r>
  </si>
  <si>
    <r>
      <t xml:space="preserve">Vapor Density             </t>
    </r>
    <r>
      <rPr>
        <sz val="11"/>
        <rFont val="Calibri"/>
        <family val="2"/>
      </rPr>
      <t>ρ</t>
    </r>
    <r>
      <rPr>
        <vertAlign val="subscript"/>
        <sz val="11"/>
        <rFont val="Times New Roman"/>
        <family val="1"/>
      </rPr>
      <t>g</t>
    </r>
  </si>
  <si>
    <r>
      <t xml:space="preserve">Interfacial Tension        </t>
    </r>
    <r>
      <rPr>
        <sz val="11"/>
        <rFont val="Calibri"/>
        <family val="2"/>
      </rPr>
      <t>σ</t>
    </r>
  </si>
  <si>
    <r>
      <t xml:space="preserve">Liquid Viscosity           </t>
    </r>
    <r>
      <rPr>
        <sz val="11"/>
        <rFont val="Calibri"/>
        <family val="2"/>
      </rPr>
      <t>μ</t>
    </r>
    <r>
      <rPr>
        <vertAlign val="subscript"/>
        <sz val="11"/>
        <rFont val="Times New Roman"/>
        <family val="1"/>
      </rPr>
      <t>L</t>
    </r>
  </si>
  <si>
    <r>
      <t xml:space="preserve">Vapor Viscosity           </t>
    </r>
    <r>
      <rPr>
        <sz val="11"/>
        <rFont val="Calibri"/>
        <family val="2"/>
      </rPr>
      <t>μ</t>
    </r>
    <r>
      <rPr>
        <vertAlign val="subscript"/>
        <sz val="11"/>
        <rFont val="Times New Roman"/>
        <family val="1"/>
      </rPr>
      <t>g</t>
    </r>
  </si>
  <si>
    <r>
      <t>Pipe Length                L</t>
    </r>
    <r>
      <rPr>
        <vertAlign val="subscript"/>
        <sz val="11"/>
        <rFont val="Times New Roman"/>
        <family val="1"/>
      </rPr>
      <t>m</t>
    </r>
  </si>
  <si>
    <t>10/(250 + 10)</t>
  </si>
  <si>
    <t>(20 • 0.038) + (0.015 • (1-0.038))</t>
  </si>
  <si>
    <r>
      <t>[(55 • 0.038</t>
    </r>
    <r>
      <rPr>
        <vertAlign val="superscript"/>
        <sz val="11"/>
        <color indexed="16"/>
        <rFont val="Times New Roman"/>
        <family val="1"/>
      </rPr>
      <t>2</t>
    </r>
    <r>
      <rPr>
        <sz val="11"/>
        <color indexed="16"/>
        <rFont val="Times New Roman"/>
        <family val="1"/>
      </rPr>
      <t>)/0.038] + [(1.3 • (1-0.038)</t>
    </r>
    <r>
      <rPr>
        <vertAlign val="superscript"/>
        <sz val="11"/>
        <color indexed="16"/>
        <rFont val="Times New Roman"/>
        <family val="1"/>
      </rPr>
      <t>2</t>
    </r>
    <r>
      <rPr>
        <sz val="11"/>
        <color indexed="16"/>
        <rFont val="Times New Roman"/>
        <family val="1"/>
      </rPr>
      <t>)/(1-0.038)]</t>
    </r>
  </si>
  <si>
    <r>
      <t>(</t>
    </r>
    <r>
      <rPr>
        <sz val="11"/>
        <color indexed="16"/>
        <rFont val="Calibri"/>
        <family val="2"/>
      </rPr>
      <t>π</t>
    </r>
    <r>
      <rPr>
        <sz val="11"/>
        <color indexed="16"/>
        <rFont val="Times New Roman"/>
        <family val="1"/>
      </rPr>
      <t xml:space="preserve"> • 0.5</t>
    </r>
    <r>
      <rPr>
        <vertAlign val="superscript"/>
        <sz val="11"/>
        <color indexed="16"/>
        <rFont val="Times New Roman"/>
        <family val="1"/>
      </rPr>
      <t>2</t>
    </r>
    <r>
      <rPr>
        <sz val="11"/>
        <color indexed="16"/>
        <rFont val="Times New Roman"/>
        <family val="1"/>
      </rPr>
      <t>)/4</t>
    </r>
  </si>
  <si>
    <t>0.1667/0.196</t>
  </si>
  <si>
    <t>4.1667/0.196</t>
  </si>
  <si>
    <t>0.849 + 21.22</t>
  </si>
  <si>
    <t>(124 • 3.365 • 22.07 • 6)/0.784</t>
  </si>
  <si>
    <r>
      <t>For a First Guess:  Assume H</t>
    </r>
    <r>
      <rPr>
        <vertAlign val="subscript"/>
        <sz val="11"/>
        <color indexed="16"/>
        <rFont val="Times New Roman"/>
        <family val="1"/>
      </rPr>
      <t>Ld</t>
    </r>
    <r>
      <rPr>
        <sz val="11"/>
        <color indexed="16"/>
        <rFont val="Times New Roman"/>
        <family val="1"/>
      </rPr>
      <t xml:space="preserve"> = </t>
    </r>
    <r>
      <rPr>
        <sz val="11"/>
        <color indexed="16"/>
        <rFont val="Calibri"/>
        <family val="2"/>
      </rPr>
      <t>λ</t>
    </r>
  </si>
  <si>
    <r>
      <t>Using Fig 17-18 use Re</t>
    </r>
    <r>
      <rPr>
        <vertAlign val="subscript"/>
        <sz val="11"/>
        <color indexed="16"/>
        <rFont val="Times New Roman"/>
        <family val="1"/>
      </rPr>
      <t>y</t>
    </r>
    <r>
      <rPr>
        <sz val="11"/>
        <color indexed="16"/>
        <rFont val="Times New Roman"/>
        <family val="1"/>
      </rPr>
      <t xml:space="preserve"> and </t>
    </r>
    <r>
      <rPr>
        <sz val="11"/>
        <color indexed="16"/>
        <rFont val="Calibri"/>
        <family val="2"/>
      </rPr>
      <t>λ</t>
    </r>
    <r>
      <rPr>
        <sz val="11"/>
        <color indexed="16"/>
        <rFont val="Times New Roman"/>
        <family val="1"/>
      </rPr>
      <t xml:space="preserve"> to determine a better estimate for H</t>
    </r>
    <r>
      <rPr>
        <vertAlign val="subscript"/>
        <sz val="11"/>
        <color indexed="16"/>
        <rFont val="Times New Roman"/>
        <family val="1"/>
      </rPr>
      <t>Ld</t>
    </r>
  </si>
  <si>
    <r>
      <t>H</t>
    </r>
    <r>
      <rPr>
        <vertAlign val="subscript"/>
        <sz val="11"/>
        <color indexed="16"/>
        <rFont val="Times New Roman"/>
        <family val="1"/>
      </rPr>
      <t>Ld</t>
    </r>
  </si>
  <si>
    <t>Fig 17-18</t>
  </si>
  <si>
    <r>
      <t>[(55 • 0.038</t>
    </r>
    <r>
      <rPr>
        <vertAlign val="superscript"/>
        <sz val="11"/>
        <color indexed="16"/>
        <rFont val="Times New Roman"/>
        <family val="1"/>
      </rPr>
      <t>2</t>
    </r>
    <r>
      <rPr>
        <sz val="11"/>
        <color indexed="16"/>
        <rFont val="Times New Roman"/>
        <family val="1"/>
      </rPr>
      <t>)/0.12] + [(1.3 • (1-0.038)</t>
    </r>
    <r>
      <rPr>
        <vertAlign val="superscript"/>
        <sz val="11"/>
        <color indexed="16"/>
        <rFont val="Times New Roman"/>
        <family val="1"/>
      </rPr>
      <t>2</t>
    </r>
    <r>
      <rPr>
        <sz val="11"/>
        <color indexed="16"/>
        <rFont val="Times New Roman"/>
        <family val="1"/>
      </rPr>
      <t>)/(1-0.12)]</t>
    </r>
  </si>
  <si>
    <t>(124 • 2.044 • 22.07 • 6)/0.784</t>
  </si>
  <si>
    <t>Using Fig 17-18 again</t>
  </si>
  <si>
    <r>
      <t>[(55 • 0.038</t>
    </r>
    <r>
      <rPr>
        <vertAlign val="superscript"/>
        <sz val="11"/>
        <color indexed="16"/>
        <rFont val="Times New Roman"/>
        <family val="1"/>
      </rPr>
      <t>2</t>
    </r>
    <r>
      <rPr>
        <sz val="11"/>
        <color indexed="16"/>
        <rFont val="Times New Roman"/>
        <family val="1"/>
      </rPr>
      <t>)/0.16] + [(1.3 • (1-0.038)</t>
    </r>
    <r>
      <rPr>
        <vertAlign val="superscript"/>
        <sz val="11"/>
        <color indexed="16"/>
        <rFont val="Times New Roman"/>
        <family val="1"/>
      </rPr>
      <t>2</t>
    </r>
    <r>
      <rPr>
        <sz val="11"/>
        <color indexed="16"/>
        <rFont val="Times New Roman"/>
        <family val="1"/>
      </rPr>
      <t>)/(1-0.16)]</t>
    </r>
  </si>
  <si>
    <t>(124 • 1.939 • 22.07 • 6)/0.784</t>
  </si>
  <si>
    <r>
      <t>Using Fig 17-18 again to find H</t>
    </r>
    <r>
      <rPr>
        <vertAlign val="subscript"/>
        <sz val="11"/>
        <color indexed="16"/>
        <rFont val="Times New Roman"/>
        <family val="1"/>
      </rPr>
      <t>Ld</t>
    </r>
  </si>
  <si>
    <r>
      <t>f</t>
    </r>
    <r>
      <rPr>
        <vertAlign val="subscript"/>
        <sz val="11"/>
        <color indexed="16"/>
        <rFont val="Times New Roman"/>
        <family val="1"/>
      </rPr>
      <t>n</t>
    </r>
  </si>
  <si>
    <r>
      <t>0.0056 + 0.5 • (40635)</t>
    </r>
    <r>
      <rPr>
        <vertAlign val="superscript"/>
        <sz val="11"/>
        <color indexed="16"/>
        <rFont val="Times New Roman"/>
        <family val="1"/>
      </rPr>
      <t>-0.32</t>
    </r>
  </si>
  <si>
    <r>
      <t>Use Fig 17-17 to determine f</t>
    </r>
    <r>
      <rPr>
        <vertAlign val="subscript"/>
        <sz val="11"/>
        <color indexed="16"/>
        <rFont val="Times New Roman"/>
        <family val="1"/>
      </rPr>
      <t xml:space="preserve">tpr </t>
    </r>
    <r>
      <rPr>
        <sz val="11"/>
        <color indexed="16"/>
        <rFont val="Cambria"/>
        <family val="1"/>
      </rPr>
      <t>using λ</t>
    </r>
  </si>
  <si>
    <r>
      <t>f</t>
    </r>
    <r>
      <rPr>
        <vertAlign val="subscript"/>
        <sz val="11"/>
        <color indexed="16"/>
        <rFont val="Times New Roman"/>
        <family val="1"/>
      </rPr>
      <t>tpr</t>
    </r>
  </si>
  <si>
    <t>Fig 17-17</t>
  </si>
  <si>
    <r>
      <rPr>
        <sz val="11"/>
        <color indexed="16"/>
        <rFont val="Calibri"/>
        <family val="2"/>
      </rPr>
      <t>Δ</t>
    </r>
    <r>
      <rPr>
        <sz val="11"/>
        <color indexed="16"/>
        <rFont val="Times New Roman"/>
        <family val="1"/>
      </rPr>
      <t>P</t>
    </r>
    <r>
      <rPr>
        <vertAlign val="subscript"/>
        <sz val="11"/>
        <color indexed="16"/>
        <rFont val="Times New Roman"/>
        <family val="1"/>
      </rPr>
      <t>f</t>
    </r>
  </si>
  <si>
    <r>
      <t>(0.0224 • 2.59 • 1.939 • (22.07)</t>
    </r>
    <r>
      <rPr>
        <vertAlign val="superscript"/>
        <sz val="11"/>
        <color indexed="16"/>
        <rFont val="Times New Roman"/>
        <family val="1"/>
      </rPr>
      <t>2</t>
    </r>
    <r>
      <rPr>
        <sz val="11"/>
        <color indexed="16"/>
        <rFont val="Times New Roman"/>
        <family val="1"/>
      </rPr>
      <t xml:space="preserve"> • 0.75)/(0.14623 • 6)</t>
    </r>
  </si>
  <si>
    <r>
      <t>Use Fig 17-19 to determine H</t>
    </r>
    <r>
      <rPr>
        <vertAlign val="subscript"/>
        <sz val="11"/>
        <color indexed="16"/>
        <rFont val="Times New Roman"/>
        <family val="1"/>
      </rPr>
      <t>Lf</t>
    </r>
    <r>
      <rPr>
        <sz val="11"/>
        <color indexed="16"/>
        <rFont val="Times New Roman"/>
        <family val="1"/>
      </rPr>
      <t xml:space="preserve"> using V</t>
    </r>
    <r>
      <rPr>
        <vertAlign val="subscript"/>
        <sz val="11"/>
        <color indexed="16"/>
        <rFont val="Times New Roman"/>
        <family val="1"/>
      </rPr>
      <t>sg</t>
    </r>
  </si>
  <si>
    <r>
      <t>H</t>
    </r>
    <r>
      <rPr>
        <vertAlign val="subscript"/>
        <sz val="11"/>
        <color indexed="16"/>
        <rFont val="Times New Roman"/>
        <family val="1"/>
      </rPr>
      <t>Lf</t>
    </r>
  </si>
  <si>
    <t>Fig 17-19</t>
  </si>
  <si>
    <r>
      <rPr>
        <sz val="11"/>
        <color indexed="16"/>
        <rFont val="Calibri"/>
        <family val="2"/>
      </rPr>
      <t>Δ</t>
    </r>
    <r>
      <rPr>
        <sz val="11"/>
        <color indexed="16"/>
        <rFont val="Times New Roman"/>
        <family val="1"/>
      </rPr>
      <t>P</t>
    </r>
    <r>
      <rPr>
        <vertAlign val="subscript"/>
        <sz val="11"/>
        <color indexed="16"/>
        <rFont val="Times New Roman"/>
        <family val="1"/>
      </rPr>
      <t>e</t>
    </r>
  </si>
  <si>
    <t>[(55 • 0.13)/144] • 100</t>
  </si>
  <si>
    <r>
      <t>Vertical Elevation Rise Z</t>
    </r>
    <r>
      <rPr>
        <vertAlign val="subscript"/>
        <sz val="11"/>
        <rFont val="Times New Roman"/>
        <family val="1"/>
      </rPr>
      <t>e</t>
    </r>
  </si>
  <si>
    <r>
      <rPr>
        <sz val="11"/>
        <color indexed="16"/>
        <rFont val="Calibri"/>
        <family val="2"/>
      </rPr>
      <t>Δ</t>
    </r>
    <r>
      <rPr>
        <sz val="11"/>
        <color indexed="16"/>
        <rFont val="Times New Roman"/>
        <family val="1"/>
      </rPr>
      <t>P</t>
    </r>
    <r>
      <rPr>
        <vertAlign val="subscript"/>
        <sz val="11"/>
        <color indexed="16"/>
        <rFont val="Times New Roman"/>
        <family val="1"/>
      </rPr>
      <t>t</t>
    </r>
  </si>
  <si>
    <t>46.75 + 4.97</t>
  </si>
  <si>
    <r>
      <t xml:space="preserve"> Inlet Pressure              P</t>
    </r>
    <r>
      <rPr>
        <vertAlign val="subscript"/>
        <sz val="11"/>
        <rFont val="Times New Roman"/>
        <family val="1"/>
      </rPr>
      <t>1</t>
    </r>
  </si>
  <si>
    <t>400-51.71</t>
  </si>
  <si>
    <t>To determine the Outlet Pressure</t>
  </si>
  <si>
    <r>
      <t>P</t>
    </r>
    <r>
      <rPr>
        <vertAlign val="subscript"/>
        <sz val="11"/>
        <rFont val="Times New Roman"/>
        <family val="1"/>
      </rPr>
      <t>2</t>
    </r>
  </si>
  <si>
    <r>
      <t>P</t>
    </r>
    <r>
      <rPr>
        <vertAlign val="subscript"/>
        <sz val="11"/>
        <rFont val="Times New Roman"/>
        <family val="1"/>
      </rPr>
      <t>1</t>
    </r>
    <r>
      <rPr>
        <sz val="11"/>
        <rFont val="Times New Roman"/>
        <family val="1"/>
      </rPr>
      <t xml:space="preserve"> - </t>
    </r>
    <r>
      <rPr>
        <sz val="11"/>
        <rFont val="Calibri"/>
        <family val="2"/>
      </rPr>
      <t>Δ</t>
    </r>
    <r>
      <rPr>
        <sz val="11"/>
        <rFont val="Times New Roman"/>
        <family val="1"/>
      </rPr>
      <t>P</t>
    </r>
    <r>
      <rPr>
        <vertAlign val="subscript"/>
        <sz val="11"/>
        <rFont val="Times New Roman"/>
        <family val="1"/>
      </rPr>
      <t>t</t>
    </r>
  </si>
  <si>
    <r>
      <t>N</t>
    </r>
    <r>
      <rPr>
        <vertAlign val="subscript"/>
        <sz val="11"/>
        <color indexed="16"/>
        <rFont val="Times New Roman"/>
        <family val="1"/>
      </rPr>
      <t>Lv</t>
    </r>
  </si>
  <si>
    <r>
      <t>1.938 • 0.849 • (55/15)</t>
    </r>
    <r>
      <rPr>
        <vertAlign val="superscript"/>
        <sz val="11"/>
        <color indexed="16"/>
        <rFont val="Times New Roman"/>
        <family val="1"/>
      </rPr>
      <t>0.25</t>
    </r>
  </si>
  <si>
    <r>
      <t>N</t>
    </r>
    <r>
      <rPr>
        <vertAlign val="subscript"/>
        <sz val="11"/>
        <color indexed="16"/>
        <rFont val="Times New Roman"/>
        <family val="1"/>
      </rPr>
      <t>gv</t>
    </r>
  </si>
  <si>
    <r>
      <t>1.938 • 21.22 • (55/15)</t>
    </r>
    <r>
      <rPr>
        <vertAlign val="superscript"/>
        <sz val="11"/>
        <color indexed="16"/>
        <rFont val="Times New Roman"/>
        <family val="1"/>
      </rPr>
      <t>0.25</t>
    </r>
  </si>
  <si>
    <r>
      <t>N</t>
    </r>
    <r>
      <rPr>
        <vertAlign val="subscript"/>
        <sz val="11"/>
        <color indexed="16"/>
        <rFont val="Times New Roman"/>
        <family val="1"/>
      </rPr>
      <t>d</t>
    </r>
  </si>
  <si>
    <r>
      <t>10.073 • 6 • (55/15)</t>
    </r>
    <r>
      <rPr>
        <vertAlign val="superscript"/>
        <sz val="11"/>
        <color indexed="16"/>
        <rFont val="Times New Roman"/>
        <family val="1"/>
      </rPr>
      <t>0.5</t>
    </r>
  </si>
  <si>
    <r>
      <t>N</t>
    </r>
    <r>
      <rPr>
        <vertAlign val="subscript"/>
        <sz val="11"/>
        <color indexed="16"/>
        <rFont val="Times New Roman"/>
        <family val="1"/>
      </rPr>
      <t>L</t>
    </r>
  </si>
  <si>
    <r>
      <t>0.15726 • 20 • (1/(55 • 15</t>
    </r>
    <r>
      <rPr>
        <vertAlign val="superscript"/>
        <sz val="11"/>
        <color indexed="16"/>
        <rFont val="Times New Roman"/>
        <family val="1"/>
      </rPr>
      <t>3</t>
    </r>
    <r>
      <rPr>
        <sz val="11"/>
        <color indexed="16"/>
        <rFont val="Times New Roman"/>
        <family val="1"/>
      </rPr>
      <t>))</t>
    </r>
    <r>
      <rPr>
        <vertAlign val="superscript"/>
        <sz val="11"/>
        <color indexed="16"/>
        <rFont val="Times New Roman"/>
        <family val="1"/>
      </rPr>
      <t>0.25</t>
    </r>
  </si>
  <si>
    <r>
      <t>N</t>
    </r>
    <r>
      <rPr>
        <vertAlign val="subscript"/>
        <sz val="11"/>
        <color indexed="16"/>
        <rFont val="Times New Roman"/>
        <family val="1"/>
      </rPr>
      <t>E</t>
    </r>
  </si>
  <si>
    <r>
      <t>Base Absolute Press   P</t>
    </r>
    <r>
      <rPr>
        <vertAlign val="subscript"/>
        <sz val="11"/>
        <rFont val="Times New Roman"/>
        <family val="1"/>
      </rPr>
      <t>b</t>
    </r>
  </si>
  <si>
    <r>
      <t>Use Fig 17-20 to determine H</t>
    </r>
    <r>
      <rPr>
        <vertAlign val="subscript"/>
        <sz val="11"/>
        <color indexed="16"/>
        <rFont val="Times New Roman"/>
        <family val="1"/>
      </rPr>
      <t>Le</t>
    </r>
  </si>
  <si>
    <r>
      <t>H</t>
    </r>
    <r>
      <rPr>
        <vertAlign val="subscript"/>
        <sz val="11"/>
        <color indexed="16"/>
        <rFont val="Times New Roman"/>
        <family val="1"/>
      </rPr>
      <t>Le</t>
    </r>
  </si>
  <si>
    <t>Fig 17-20</t>
  </si>
  <si>
    <r>
      <t>P</t>
    </r>
    <r>
      <rPr>
        <vertAlign val="subscript"/>
        <sz val="11"/>
        <color indexed="18"/>
        <rFont val="Times New Roman"/>
        <family val="1"/>
      </rPr>
      <t>2</t>
    </r>
  </si>
  <si>
    <t>The Pressure at Downstream End of Line Segment</t>
  </si>
  <si>
    <t>The Liquid Inventory</t>
  </si>
  <si>
    <r>
      <t>I</t>
    </r>
    <r>
      <rPr>
        <vertAlign val="subscript"/>
        <sz val="11"/>
        <color indexed="18"/>
        <rFont val="Times New Roman"/>
        <family val="1"/>
      </rPr>
      <t>L</t>
    </r>
  </si>
  <si>
    <r>
      <t>28.80 • 0.14 • 6</t>
    </r>
    <r>
      <rPr>
        <vertAlign val="superscript"/>
        <sz val="11"/>
        <color indexed="18"/>
        <rFont val="Times New Roman"/>
        <family val="1"/>
      </rPr>
      <t>2</t>
    </r>
    <r>
      <rPr>
        <sz val="11"/>
        <color indexed="18"/>
        <rFont val="Times New Roman"/>
        <family val="1"/>
      </rPr>
      <t xml:space="preserve"> • 0.75</t>
    </r>
  </si>
  <si>
    <r>
      <t>ft</t>
    </r>
    <r>
      <rPr>
        <b/>
        <vertAlign val="superscript"/>
        <sz val="11"/>
        <color indexed="18"/>
        <rFont val="Times New Roman"/>
        <family val="1"/>
      </rPr>
      <t>3</t>
    </r>
  </si>
  <si>
    <r>
      <t>[1.84 • (2.276)</t>
    </r>
    <r>
      <rPr>
        <vertAlign val="superscript"/>
        <sz val="11"/>
        <color indexed="16"/>
        <rFont val="Times New Roman"/>
        <family val="1"/>
      </rPr>
      <t>0.575</t>
    </r>
    <r>
      <rPr>
        <sz val="11"/>
        <color indexed="16"/>
        <rFont val="Times New Roman"/>
        <family val="1"/>
      </rPr>
      <t xml:space="preserve"> • (400/14.73)</t>
    </r>
    <r>
      <rPr>
        <vertAlign val="superscript"/>
        <sz val="11"/>
        <color indexed="16"/>
        <rFont val="Times New Roman"/>
        <family val="1"/>
      </rPr>
      <t>0.05</t>
    </r>
    <r>
      <rPr>
        <sz val="11"/>
        <color indexed="16"/>
        <rFont val="Times New Roman"/>
        <family val="1"/>
      </rPr>
      <t xml:space="preserve"> • (0.152)</t>
    </r>
    <r>
      <rPr>
        <vertAlign val="superscript"/>
        <sz val="11"/>
        <color indexed="16"/>
        <rFont val="Times New Roman"/>
        <family val="1"/>
      </rPr>
      <t>0.1</t>
    </r>
    <r>
      <rPr>
        <sz val="11"/>
        <color indexed="16"/>
        <rFont val="Times New Roman"/>
        <family val="1"/>
      </rPr>
      <t>]/[56.91 • (115.73)</t>
    </r>
    <r>
      <rPr>
        <vertAlign val="superscript"/>
        <sz val="11"/>
        <color indexed="16"/>
        <rFont val="Times New Roman"/>
        <family val="1"/>
      </rPr>
      <t>0.0277</t>
    </r>
    <r>
      <rPr>
        <sz val="11"/>
        <color indexed="16"/>
        <rFont val="Times New Roman"/>
        <family val="1"/>
      </rPr>
      <t>]</t>
    </r>
  </si>
  <si>
    <r>
      <t>P</t>
    </r>
    <r>
      <rPr>
        <vertAlign val="subscript"/>
        <sz val="11"/>
        <color indexed="56"/>
        <rFont val="Times New Roman"/>
        <family val="1"/>
      </rPr>
      <t>1</t>
    </r>
    <r>
      <rPr>
        <sz val="11"/>
        <color indexed="56"/>
        <rFont val="Times New Roman"/>
        <family val="1"/>
      </rPr>
      <t xml:space="preserve"> - </t>
    </r>
    <r>
      <rPr>
        <sz val="11"/>
        <color indexed="56"/>
        <rFont val="Calibri"/>
        <family val="2"/>
      </rPr>
      <t>Δ</t>
    </r>
    <r>
      <rPr>
        <sz val="11"/>
        <color indexed="56"/>
        <rFont val="Times New Roman"/>
        <family val="1"/>
      </rPr>
      <t>P</t>
    </r>
    <r>
      <rPr>
        <vertAlign val="subscript"/>
        <sz val="11"/>
        <color indexed="56"/>
        <rFont val="Times New Roman"/>
        <family val="1"/>
      </rPr>
      <t>t</t>
    </r>
  </si>
  <si>
    <r>
      <t>28.8 • H</t>
    </r>
    <r>
      <rPr>
        <vertAlign val="subscript"/>
        <sz val="11"/>
        <color indexed="56"/>
        <rFont val="Times New Roman"/>
        <family val="1"/>
      </rPr>
      <t>Le</t>
    </r>
    <r>
      <rPr>
        <sz val="11"/>
        <color indexed="56"/>
        <rFont val="Times New Roman"/>
        <family val="1"/>
      </rPr>
      <t xml:space="preserve"> • d</t>
    </r>
    <r>
      <rPr>
        <vertAlign val="superscript"/>
        <sz val="11"/>
        <color indexed="56"/>
        <rFont val="Times New Roman"/>
        <family val="1"/>
      </rPr>
      <t>2</t>
    </r>
    <r>
      <rPr>
        <sz val="11"/>
        <color indexed="56"/>
        <rFont val="Times New Roman"/>
        <family val="1"/>
      </rPr>
      <t xml:space="preserve"> • L</t>
    </r>
    <r>
      <rPr>
        <vertAlign val="subscript"/>
        <sz val="11"/>
        <color indexed="56"/>
        <rFont val="Times New Roman"/>
        <family val="1"/>
      </rPr>
      <t>m</t>
    </r>
  </si>
  <si>
    <r>
      <t>Q</t>
    </r>
    <r>
      <rPr>
        <vertAlign val="subscript"/>
        <sz val="11"/>
        <color indexed="60"/>
        <rFont val="Times New Roman"/>
        <family val="1"/>
      </rPr>
      <t>L</t>
    </r>
    <r>
      <rPr>
        <sz val="11"/>
        <color indexed="60"/>
        <rFont val="Times New Roman"/>
        <family val="1"/>
      </rPr>
      <t>/(Q</t>
    </r>
    <r>
      <rPr>
        <vertAlign val="subscript"/>
        <sz val="11"/>
        <color indexed="60"/>
        <rFont val="Times New Roman"/>
        <family val="1"/>
      </rPr>
      <t>L</t>
    </r>
    <r>
      <rPr>
        <sz val="11"/>
        <color indexed="60"/>
        <rFont val="Times New Roman"/>
        <family val="1"/>
      </rPr>
      <t>+Q</t>
    </r>
    <r>
      <rPr>
        <vertAlign val="subscript"/>
        <sz val="11"/>
        <color indexed="60"/>
        <rFont val="Times New Roman"/>
        <family val="1"/>
      </rPr>
      <t>g</t>
    </r>
    <r>
      <rPr>
        <sz val="11"/>
        <color indexed="60"/>
        <rFont val="Times New Roman"/>
        <family val="1"/>
      </rPr>
      <t>)</t>
    </r>
  </si>
  <si>
    <r>
      <rPr>
        <sz val="11"/>
        <color indexed="60"/>
        <rFont val="Calibri"/>
        <family val="2"/>
      </rPr>
      <t>μ</t>
    </r>
    <r>
      <rPr>
        <vertAlign val="subscript"/>
        <sz val="11"/>
        <color indexed="60"/>
        <rFont val="Times New Roman"/>
        <family val="1"/>
      </rPr>
      <t>n</t>
    </r>
  </si>
  <si>
    <r>
      <t>μ</t>
    </r>
    <r>
      <rPr>
        <vertAlign val="subscript"/>
        <sz val="11"/>
        <color indexed="60"/>
        <rFont val="Times New Roman"/>
        <family val="1"/>
      </rPr>
      <t xml:space="preserve">L </t>
    </r>
    <r>
      <rPr>
        <sz val="11"/>
        <color indexed="60"/>
        <rFont val="Times New Roman"/>
        <family val="1"/>
      </rPr>
      <t>• λ + μ</t>
    </r>
    <r>
      <rPr>
        <vertAlign val="subscript"/>
        <sz val="11"/>
        <color indexed="60"/>
        <rFont val="Times New Roman"/>
        <family val="1"/>
      </rPr>
      <t>g</t>
    </r>
    <r>
      <rPr>
        <sz val="11"/>
        <color indexed="60"/>
        <rFont val="Times New Roman"/>
        <family val="1"/>
      </rPr>
      <t xml:space="preserve"> • (1-λ)</t>
    </r>
  </si>
  <si>
    <r>
      <t>For a First Guess:  Assume H</t>
    </r>
    <r>
      <rPr>
        <vertAlign val="subscript"/>
        <sz val="11"/>
        <color indexed="60"/>
        <rFont val="Times New Roman"/>
        <family val="1"/>
      </rPr>
      <t>Ld</t>
    </r>
    <r>
      <rPr>
        <sz val="11"/>
        <color indexed="60"/>
        <rFont val="Times New Roman"/>
        <family val="1"/>
      </rPr>
      <t xml:space="preserve"> = </t>
    </r>
    <r>
      <rPr>
        <sz val="11"/>
        <color indexed="60"/>
        <rFont val="Calibri"/>
        <family val="2"/>
      </rPr>
      <t>λ</t>
    </r>
  </si>
  <si>
    <r>
      <rPr>
        <sz val="11"/>
        <color indexed="60"/>
        <rFont val="Calibri"/>
        <family val="2"/>
      </rPr>
      <t>ρ</t>
    </r>
    <r>
      <rPr>
        <vertAlign val="subscript"/>
        <sz val="11"/>
        <color indexed="60"/>
        <rFont val="Times New Roman"/>
        <family val="1"/>
      </rPr>
      <t>k</t>
    </r>
  </si>
  <si>
    <r>
      <t>[(ρ</t>
    </r>
    <r>
      <rPr>
        <vertAlign val="subscript"/>
        <sz val="11"/>
        <color indexed="60"/>
        <rFont val="Times New Roman"/>
        <family val="1"/>
      </rPr>
      <t>L</t>
    </r>
    <r>
      <rPr>
        <sz val="11"/>
        <color indexed="60"/>
        <rFont val="Times New Roman"/>
        <family val="1"/>
      </rPr>
      <t xml:space="preserve"> • λ</t>
    </r>
    <r>
      <rPr>
        <vertAlign val="superscript"/>
        <sz val="11"/>
        <color indexed="60"/>
        <rFont val="Times New Roman"/>
        <family val="1"/>
      </rPr>
      <t>2</t>
    </r>
    <r>
      <rPr>
        <sz val="11"/>
        <color indexed="60"/>
        <rFont val="Times New Roman"/>
        <family val="1"/>
      </rPr>
      <t>)/H</t>
    </r>
    <r>
      <rPr>
        <vertAlign val="subscript"/>
        <sz val="11"/>
        <color indexed="60"/>
        <rFont val="Times New Roman"/>
        <family val="1"/>
      </rPr>
      <t>Ld</t>
    </r>
    <r>
      <rPr>
        <sz val="11"/>
        <color indexed="60"/>
        <rFont val="Times New Roman"/>
        <family val="1"/>
      </rPr>
      <t>)]+[ρ</t>
    </r>
    <r>
      <rPr>
        <vertAlign val="subscript"/>
        <sz val="11"/>
        <color indexed="60"/>
        <rFont val="Times New Roman"/>
        <family val="1"/>
      </rPr>
      <t>g</t>
    </r>
    <r>
      <rPr>
        <sz val="11"/>
        <color indexed="60"/>
        <rFont val="Times New Roman"/>
        <family val="1"/>
      </rPr>
      <t xml:space="preserve"> • (1-λ)</t>
    </r>
    <r>
      <rPr>
        <vertAlign val="superscript"/>
        <sz val="11"/>
        <color indexed="60"/>
        <rFont val="Times New Roman"/>
        <family val="1"/>
      </rPr>
      <t>2</t>
    </r>
    <r>
      <rPr>
        <sz val="11"/>
        <color indexed="60"/>
        <rFont val="Times New Roman"/>
        <family val="1"/>
      </rPr>
      <t>)/(1-H</t>
    </r>
    <r>
      <rPr>
        <vertAlign val="subscript"/>
        <sz val="11"/>
        <color indexed="60"/>
        <rFont val="Times New Roman"/>
        <family val="1"/>
      </rPr>
      <t>Ld</t>
    </r>
    <r>
      <rPr>
        <sz val="11"/>
        <color indexed="60"/>
        <rFont val="Times New Roman"/>
        <family val="1"/>
      </rPr>
      <t>)]</t>
    </r>
  </si>
  <si>
    <r>
      <t>lb/ft</t>
    </r>
    <r>
      <rPr>
        <vertAlign val="superscript"/>
        <sz val="11"/>
        <color indexed="60"/>
        <rFont val="Times New Roman"/>
        <family val="1"/>
      </rPr>
      <t>3</t>
    </r>
  </si>
  <si>
    <r>
      <t>(</t>
    </r>
    <r>
      <rPr>
        <sz val="11"/>
        <color indexed="60"/>
        <rFont val="Calibri"/>
        <family val="2"/>
      </rPr>
      <t>π</t>
    </r>
    <r>
      <rPr>
        <sz val="11"/>
        <color indexed="60"/>
        <rFont val="Times New Roman"/>
        <family val="1"/>
      </rPr>
      <t xml:space="preserve"> • D</t>
    </r>
    <r>
      <rPr>
        <vertAlign val="superscript"/>
        <sz val="11"/>
        <color indexed="60"/>
        <rFont val="Times New Roman"/>
        <family val="1"/>
      </rPr>
      <t>2</t>
    </r>
    <r>
      <rPr>
        <sz val="11"/>
        <color indexed="60"/>
        <rFont val="Times New Roman"/>
        <family val="1"/>
      </rPr>
      <t>)/4</t>
    </r>
  </si>
  <si>
    <r>
      <t>ft</t>
    </r>
    <r>
      <rPr>
        <vertAlign val="superscript"/>
        <sz val="11"/>
        <color indexed="60"/>
        <rFont val="Times New Roman"/>
        <family val="1"/>
      </rPr>
      <t>2</t>
    </r>
  </si>
  <si>
    <r>
      <t>V</t>
    </r>
    <r>
      <rPr>
        <vertAlign val="subscript"/>
        <sz val="11"/>
        <color indexed="60"/>
        <rFont val="Times New Roman"/>
        <family val="1"/>
      </rPr>
      <t>sL</t>
    </r>
  </si>
  <si>
    <r>
      <t>Q</t>
    </r>
    <r>
      <rPr>
        <vertAlign val="subscript"/>
        <sz val="11"/>
        <color indexed="60"/>
        <rFont val="Times New Roman"/>
        <family val="1"/>
      </rPr>
      <t>L</t>
    </r>
    <r>
      <rPr>
        <sz val="11"/>
        <color indexed="60"/>
        <rFont val="Times New Roman"/>
        <family val="1"/>
      </rPr>
      <t>/A</t>
    </r>
  </si>
  <si>
    <r>
      <t>V</t>
    </r>
    <r>
      <rPr>
        <vertAlign val="subscript"/>
        <sz val="11"/>
        <color indexed="60"/>
        <rFont val="Times New Roman"/>
        <family val="1"/>
      </rPr>
      <t>sg</t>
    </r>
  </si>
  <si>
    <r>
      <t>Q</t>
    </r>
    <r>
      <rPr>
        <vertAlign val="subscript"/>
        <sz val="11"/>
        <color indexed="60"/>
        <rFont val="Times New Roman"/>
        <family val="1"/>
      </rPr>
      <t>g</t>
    </r>
    <r>
      <rPr>
        <sz val="11"/>
        <color indexed="60"/>
        <rFont val="Times New Roman"/>
        <family val="1"/>
      </rPr>
      <t>/A</t>
    </r>
  </si>
  <si>
    <r>
      <t>V</t>
    </r>
    <r>
      <rPr>
        <vertAlign val="subscript"/>
        <sz val="11"/>
        <color indexed="60"/>
        <rFont val="Times New Roman"/>
        <family val="1"/>
      </rPr>
      <t>m</t>
    </r>
  </si>
  <si>
    <r>
      <t>V</t>
    </r>
    <r>
      <rPr>
        <vertAlign val="subscript"/>
        <sz val="11"/>
        <color indexed="60"/>
        <rFont val="Times New Roman"/>
        <family val="1"/>
      </rPr>
      <t>sL</t>
    </r>
    <r>
      <rPr>
        <sz val="11"/>
        <color indexed="60"/>
        <rFont val="Times New Roman"/>
        <family val="1"/>
      </rPr>
      <t xml:space="preserve"> + V</t>
    </r>
    <r>
      <rPr>
        <vertAlign val="subscript"/>
        <sz val="11"/>
        <color indexed="60"/>
        <rFont val="Times New Roman"/>
        <family val="1"/>
      </rPr>
      <t>sg</t>
    </r>
  </si>
  <si>
    <r>
      <t>Re</t>
    </r>
    <r>
      <rPr>
        <vertAlign val="subscript"/>
        <sz val="11"/>
        <color indexed="60"/>
        <rFont val="Times New Roman"/>
        <family val="1"/>
      </rPr>
      <t>y</t>
    </r>
  </si>
  <si>
    <r>
      <t>(124 • ρ</t>
    </r>
    <r>
      <rPr>
        <vertAlign val="subscript"/>
        <sz val="11"/>
        <color indexed="60"/>
        <rFont val="Times New Roman"/>
        <family val="1"/>
      </rPr>
      <t>k</t>
    </r>
    <r>
      <rPr>
        <sz val="11"/>
        <color indexed="60"/>
        <rFont val="Times New Roman"/>
        <family val="1"/>
      </rPr>
      <t xml:space="preserve"> • V</t>
    </r>
    <r>
      <rPr>
        <vertAlign val="subscript"/>
        <sz val="11"/>
        <color indexed="60"/>
        <rFont val="Times New Roman"/>
        <family val="1"/>
      </rPr>
      <t xml:space="preserve">m </t>
    </r>
    <r>
      <rPr>
        <sz val="11"/>
        <color indexed="60"/>
        <rFont val="Times New Roman"/>
        <family val="1"/>
      </rPr>
      <t>• d)/μ</t>
    </r>
    <r>
      <rPr>
        <vertAlign val="subscript"/>
        <sz val="11"/>
        <color indexed="60"/>
        <rFont val="Times New Roman"/>
        <family val="1"/>
      </rPr>
      <t>n</t>
    </r>
  </si>
  <si>
    <r>
      <t>Using Fig 17-18 use Re</t>
    </r>
    <r>
      <rPr>
        <vertAlign val="subscript"/>
        <sz val="11"/>
        <color indexed="60"/>
        <rFont val="Times New Roman"/>
        <family val="1"/>
      </rPr>
      <t>y</t>
    </r>
    <r>
      <rPr>
        <sz val="11"/>
        <color indexed="60"/>
        <rFont val="Times New Roman"/>
        <family val="1"/>
      </rPr>
      <t xml:space="preserve"> and </t>
    </r>
    <r>
      <rPr>
        <sz val="11"/>
        <color indexed="60"/>
        <rFont val="Calibri"/>
        <family val="2"/>
      </rPr>
      <t>λ</t>
    </r>
    <r>
      <rPr>
        <sz val="11"/>
        <color indexed="60"/>
        <rFont val="Times New Roman"/>
        <family val="1"/>
      </rPr>
      <t xml:space="preserve"> to determine a better estimate for H</t>
    </r>
    <r>
      <rPr>
        <vertAlign val="subscript"/>
        <sz val="11"/>
        <color indexed="60"/>
        <rFont val="Times New Roman"/>
        <family val="1"/>
      </rPr>
      <t>Ld</t>
    </r>
  </si>
  <si>
    <r>
      <t>H</t>
    </r>
    <r>
      <rPr>
        <vertAlign val="subscript"/>
        <sz val="11"/>
        <color indexed="60"/>
        <rFont val="Times New Roman"/>
        <family val="1"/>
      </rPr>
      <t>Ld</t>
    </r>
  </si>
  <si>
    <r>
      <t>Using Fig 17-18 again to find H</t>
    </r>
    <r>
      <rPr>
        <vertAlign val="subscript"/>
        <sz val="11"/>
        <color indexed="60"/>
        <rFont val="Times New Roman"/>
        <family val="1"/>
      </rPr>
      <t>Ld</t>
    </r>
  </si>
  <si>
    <r>
      <t>f</t>
    </r>
    <r>
      <rPr>
        <vertAlign val="subscript"/>
        <sz val="11"/>
        <color indexed="60"/>
        <rFont val="Times New Roman"/>
        <family val="1"/>
      </rPr>
      <t>n</t>
    </r>
  </si>
  <si>
    <r>
      <t>0.0056 + 0.5 • (Re</t>
    </r>
    <r>
      <rPr>
        <vertAlign val="subscript"/>
        <sz val="11"/>
        <color indexed="60"/>
        <rFont val="Times New Roman"/>
        <family val="1"/>
      </rPr>
      <t>y</t>
    </r>
    <r>
      <rPr>
        <sz val="11"/>
        <color indexed="60"/>
        <rFont val="Times New Roman"/>
        <family val="1"/>
      </rPr>
      <t>)</t>
    </r>
    <r>
      <rPr>
        <vertAlign val="superscript"/>
        <sz val="11"/>
        <color indexed="60"/>
        <rFont val="Times New Roman"/>
        <family val="1"/>
      </rPr>
      <t>-0.32</t>
    </r>
  </si>
  <si>
    <r>
      <t>Use Fig 17-17 to determine f</t>
    </r>
    <r>
      <rPr>
        <vertAlign val="subscript"/>
        <sz val="11"/>
        <color indexed="60"/>
        <rFont val="Times New Roman"/>
        <family val="1"/>
      </rPr>
      <t xml:space="preserve">tpr </t>
    </r>
    <r>
      <rPr>
        <sz val="11"/>
        <color indexed="60"/>
        <rFont val="Cambria"/>
        <family val="1"/>
      </rPr>
      <t>using λ</t>
    </r>
  </si>
  <si>
    <r>
      <t>f</t>
    </r>
    <r>
      <rPr>
        <vertAlign val="subscript"/>
        <sz val="11"/>
        <color indexed="60"/>
        <rFont val="Times New Roman"/>
        <family val="1"/>
      </rPr>
      <t>tpr</t>
    </r>
  </si>
  <si>
    <r>
      <rPr>
        <sz val="11"/>
        <color indexed="60"/>
        <rFont val="Calibri"/>
        <family val="2"/>
      </rPr>
      <t>Δ</t>
    </r>
    <r>
      <rPr>
        <sz val="11"/>
        <color indexed="60"/>
        <rFont val="Times New Roman"/>
        <family val="1"/>
      </rPr>
      <t>P</t>
    </r>
    <r>
      <rPr>
        <vertAlign val="subscript"/>
        <sz val="11"/>
        <color indexed="60"/>
        <rFont val="Times New Roman"/>
        <family val="1"/>
      </rPr>
      <t>f</t>
    </r>
  </si>
  <si>
    <r>
      <t>(f</t>
    </r>
    <r>
      <rPr>
        <vertAlign val="subscript"/>
        <sz val="11"/>
        <color indexed="60"/>
        <rFont val="Times New Roman"/>
        <family val="1"/>
      </rPr>
      <t>n</t>
    </r>
    <r>
      <rPr>
        <sz val="11"/>
        <color indexed="60"/>
        <rFont val="Times New Roman"/>
        <family val="1"/>
      </rPr>
      <t xml:space="preserve"> • f</t>
    </r>
    <r>
      <rPr>
        <vertAlign val="subscript"/>
        <sz val="11"/>
        <color indexed="60"/>
        <rFont val="Times New Roman"/>
        <family val="1"/>
      </rPr>
      <t>tpr</t>
    </r>
    <r>
      <rPr>
        <sz val="11"/>
        <color indexed="60"/>
        <rFont val="Times New Roman"/>
        <family val="1"/>
      </rPr>
      <t xml:space="preserve"> • ρ</t>
    </r>
    <r>
      <rPr>
        <vertAlign val="subscript"/>
        <sz val="11"/>
        <color indexed="60"/>
        <rFont val="Times New Roman"/>
        <family val="1"/>
      </rPr>
      <t>k</t>
    </r>
    <r>
      <rPr>
        <sz val="11"/>
        <color indexed="60"/>
        <rFont val="Times New Roman"/>
        <family val="1"/>
      </rPr>
      <t xml:space="preserve"> • V</t>
    </r>
    <r>
      <rPr>
        <vertAlign val="subscript"/>
        <sz val="11"/>
        <color indexed="60"/>
        <rFont val="Times New Roman"/>
        <family val="1"/>
      </rPr>
      <t>m</t>
    </r>
    <r>
      <rPr>
        <vertAlign val="superscript"/>
        <sz val="11"/>
        <color indexed="60"/>
        <rFont val="Times New Roman"/>
        <family val="1"/>
      </rPr>
      <t>2</t>
    </r>
    <r>
      <rPr>
        <sz val="11"/>
        <color indexed="60"/>
        <rFont val="Times New Roman"/>
        <family val="1"/>
      </rPr>
      <t xml:space="preserve"> • L</t>
    </r>
    <r>
      <rPr>
        <vertAlign val="subscript"/>
        <sz val="11"/>
        <color indexed="60"/>
        <rFont val="Times New Roman"/>
        <family val="1"/>
      </rPr>
      <t>m</t>
    </r>
    <r>
      <rPr>
        <sz val="11"/>
        <color indexed="60"/>
        <rFont val="Times New Roman"/>
        <family val="1"/>
      </rPr>
      <t>)/(0.14623 • d)</t>
    </r>
  </si>
  <si>
    <r>
      <t>Use Fig 17-19 to determine H</t>
    </r>
    <r>
      <rPr>
        <vertAlign val="subscript"/>
        <sz val="11"/>
        <color indexed="60"/>
        <rFont val="Times New Roman"/>
        <family val="1"/>
      </rPr>
      <t>Lf</t>
    </r>
    <r>
      <rPr>
        <sz val="11"/>
        <color indexed="60"/>
        <rFont val="Times New Roman"/>
        <family val="1"/>
      </rPr>
      <t xml:space="preserve"> using V</t>
    </r>
    <r>
      <rPr>
        <vertAlign val="subscript"/>
        <sz val="11"/>
        <color indexed="60"/>
        <rFont val="Times New Roman"/>
        <family val="1"/>
      </rPr>
      <t>sg</t>
    </r>
  </si>
  <si>
    <r>
      <t>H</t>
    </r>
    <r>
      <rPr>
        <vertAlign val="subscript"/>
        <sz val="11"/>
        <color indexed="60"/>
        <rFont val="Times New Roman"/>
        <family val="1"/>
      </rPr>
      <t>Lf</t>
    </r>
  </si>
  <si>
    <r>
      <rPr>
        <sz val="11"/>
        <color indexed="60"/>
        <rFont val="Calibri"/>
        <family val="2"/>
      </rPr>
      <t>Δ</t>
    </r>
    <r>
      <rPr>
        <sz val="11"/>
        <color indexed="60"/>
        <rFont val="Times New Roman"/>
        <family val="1"/>
      </rPr>
      <t>P</t>
    </r>
    <r>
      <rPr>
        <vertAlign val="subscript"/>
        <sz val="11"/>
        <color indexed="60"/>
        <rFont val="Times New Roman"/>
        <family val="1"/>
      </rPr>
      <t>e</t>
    </r>
  </si>
  <si>
    <r>
      <t>[(ρ</t>
    </r>
    <r>
      <rPr>
        <vertAlign val="subscript"/>
        <sz val="11"/>
        <color indexed="60"/>
        <rFont val="Times New Roman"/>
        <family val="1"/>
      </rPr>
      <t>L</t>
    </r>
    <r>
      <rPr>
        <sz val="11"/>
        <color indexed="60"/>
        <rFont val="Times New Roman"/>
        <family val="1"/>
      </rPr>
      <t xml:space="preserve"> • H</t>
    </r>
    <r>
      <rPr>
        <vertAlign val="subscript"/>
        <sz val="11"/>
        <color indexed="60"/>
        <rFont val="Times New Roman"/>
        <family val="1"/>
      </rPr>
      <t>Lf</t>
    </r>
    <r>
      <rPr>
        <sz val="11"/>
        <color indexed="60"/>
        <rFont val="Times New Roman"/>
        <family val="1"/>
      </rPr>
      <t>)/144] • ΣZ</t>
    </r>
    <r>
      <rPr>
        <vertAlign val="subscript"/>
        <sz val="11"/>
        <color indexed="60"/>
        <rFont val="Times New Roman"/>
        <family val="1"/>
      </rPr>
      <t>e</t>
    </r>
  </si>
  <si>
    <r>
      <rPr>
        <sz val="11"/>
        <color indexed="60"/>
        <rFont val="Calibri"/>
        <family val="2"/>
      </rPr>
      <t>Δ</t>
    </r>
    <r>
      <rPr>
        <sz val="11"/>
        <color indexed="60"/>
        <rFont val="Times New Roman"/>
        <family val="1"/>
      </rPr>
      <t>P</t>
    </r>
    <r>
      <rPr>
        <vertAlign val="subscript"/>
        <sz val="11"/>
        <color indexed="60"/>
        <rFont val="Times New Roman"/>
        <family val="1"/>
      </rPr>
      <t>t</t>
    </r>
  </si>
  <si>
    <r>
      <t>ΔP</t>
    </r>
    <r>
      <rPr>
        <vertAlign val="subscript"/>
        <sz val="11"/>
        <color indexed="60"/>
        <rFont val="Times New Roman"/>
        <family val="1"/>
      </rPr>
      <t>e</t>
    </r>
    <r>
      <rPr>
        <sz val="11"/>
        <color indexed="60"/>
        <rFont val="Times New Roman"/>
        <family val="1"/>
      </rPr>
      <t xml:space="preserve"> + ΔP</t>
    </r>
    <r>
      <rPr>
        <vertAlign val="subscript"/>
        <sz val="11"/>
        <color indexed="60"/>
        <rFont val="Times New Roman"/>
        <family val="1"/>
      </rPr>
      <t>f</t>
    </r>
  </si>
  <si>
    <r>
      <t>N</t>
    </r>
    <r>
      <rPr>
        <vertAlign val="subscript"/>
        <sz val="11"/>
        <color indexed="60"/>
        <rFont val="Times New Roman"/>
        <family val="1"/>
      </rPr>
      <t>Lv</t>
    </r>
  </si>
  <si>
    <r>
      <t>1.938 • V</t>
    </r>
    <r>
      <rPr>
        <vertAlign val="subscript"/>
        <sz val="11"/>
        <color indexed="60"/>
        <rFont val="Times New Roman"/>
        <family val="1"/>
      </rPr>
      <t>sL</t>
    </r>
    <r>
      <rPr>
        <sz val="11"/>
        <color indexed="60"/>
        <rFont val="Times New Roman"/>
        <family val="1"/>
      </rPr>
      <t xml:space="preserve"> • (ρ</t>
    </r>
    <r>
      <rPr>
        <vertAlign val="subscript"/>
        <sz val="11"/>
        <color indexed="60"/>
        <rFont val="Times New Roman"/>
        <family val="1"/>
      </rPr>
      <t>L</t>
    </r>
    <r>
      <rPr>
        <sz val="11"/>
        <color indexed="60"/>
        <rFont val="Times New Roman"/>
        <family val="1"/>
      </rPr>
      <t>/σ)</t>
    </r>
    <r>
      <rPr>
        <vertAlign val="superscript"/>
        <sz val="11"/>
        <color indexed="60"/>
        <rFont val="Times New Roman"/>
        <family val="1"/>
      </rPr>
      <t>0.25</t>
    </r>
  </si>
  <si>
    <r>
      <t>N</t>
    </r>
    <r>
      <rPr>
        <vertAlign val="subscript"/>
        <sz val="11"/>
        <color indexed="60"/>
        <rFont val="Times New Roman"/>
        <family val="1"/>
      </rPr>
      <t>gv</t>
    </r>
  </si>
  <si>
    <r>
      <t>1.938 • V</t>
    </r>
    <r>
      <rPr>
        <vertAlign val="subscript"/>
        <sz val="11"/>
        <color indexed="60"/>
        <rFont val="Times New Roman"/>
        <family val="1"/>
      </rPr>
      <t>sg</t>
    </r>
    <r>
      <rPr>
        <sz val="11"/>
        <color indexed="60"/>
        <rFont val="Times New Roman"/>
        <family val="1"/>
      </rPr>
      <t xml:space="preserve"> • (ρ</t>
    </r>
    <r>
      <rPr>
        <vertAlign val="subscript"/>
        <sz val="11"/>
        <color indexed="60"/>
        <rFont val="Times New Roman"/>
        <family val="1"/>
      </rPr>
      <t>L</t>
    </r>
    <r>
      <rPr>
        <sz val="11"/>
        <color indexed="60"/>
        <rFont val="Times New Roman"/>
        <family val="1"/>
      </rPr>
      <t>/σ)</t>
    </r>
    <r>
      <rPr>
        <vertAlign val="superscript"/>
        <sz val="11"/>
        <color indexed="60"/>
        <rFont val="Times New Roman"/>
        <family val="1"/>
      </rPr>
      <t>0.25</t>
    </r>
  </si>
  <si>
    <r>
      <t>N</t>
    </r>
    <r>
      <rPr>
        <vertAlign val="subscript"/>
        <sz val="11"/>
        <color indexed="60"/>
        <rFont val="Times New Roman"/>
        <family val="1"/>
      </rPr>
      <t>d</t>
    </r>
  </si>
  <si>
    <r>
      <t>10.073 • d • (ρ</t>
    </r>
    <r>
      <rPr>
        <vertAlign val="subscript"/>
        <sz val="11"/>
        <color indexed="60"/>
        <rFont val="Times New Roman"/>
        <family val="1"/>
      </rPr>
      <t>L</t>
    </r>
    <r>
      <rPr>
        <sz val="11"/>
        <color indexed="60"/>
        <rFont val="Times New Roman"/>
        <family val="1"/>
      </rPr>
      <t>/σ)</t>
    </r>
    <r>
      <rPr>
        <vertAlign val="superscript"/>
        <sz val="11"/>
        <color indexed="60"/>
        <rFont val="Times New Roman"/>
        <family val="1"/>
      </rPr>
      <t>0.5</t>
    </r>
  </si>
  <si>
    <r>
      <t>N</t>
    </r>
    <r>
      <rPr>
        <vertAlign val="subscript"/>
        <sz val="11"/>
        <color indexed="60"/>
        <rFont val="Times New Roman"/>
        <family val="1"/>
      </rPr>
      <t>L</t>
    </r>
  </si>
  <si>
    <r>
      <t>0.15726 • μ</t>
    </r>
    <r>
      <rPr>
        <vertAlign val="subscript"/>
        <sz val="11"/>
        <color indexed="60"/>
        <rFont val="Times New Roman"/>
        <family val="1"/>
      </rPr>
      <t>L</t>
    </r>
    <r>
      <rPr>
        <sz val="11"/>
        <color indexed="60"/>
        <rFont val="Times New Roman"/>
        <family val="1"/>
      </rPr>
      <t xml:space="preserve"> • [1/(ρ</t>
    </r>
    <r>
      <rPr>
        <vertAlign val="subscript"/>
        <sz val="11"/>
        <color indexed="60"/>
        <rFont val="Times New Roman"/>
        <family val="1"/>
      </rPr>
      <t>L</t>
    </r>
    <r>
      <rPr>
        <sz val="11"/>
        <color indexed="60"/>
        <rFont val="Times New Roman"/>
        <family val="1"/>
      </rPr>
      <t xml:space="preserve"> • σ</t>
    </r>
    <r>
      <rPr>
        <vertAlign val="superscript"/>
        <sz val="11"/>
        <color indexed="60"/>
        <rFont val="Times New Roman"/>
        <family val="1"/>
      </rPr>
      <t>3</t>
    </r>
    <r>
      <rPr>
        <sz val="11"/>
        <color indexed="60"/>
        <rFont val="Times New Roman"/>
        <family val="1"/>
      </rPr>
      <t>)]</t>
    </r>
    <r>
      <rPr>
        <vertAlign val="superscript"/>
        <sz val="11"/>
        <color indexed="60"/>
        <rFont val="Times New Roman"/>
        <family val="1"/>
      </rPr>
      <t>0.25</t>
    </r>
  </si>
  <si>
    <r>
      <t>N</t>
    </r>
    <r>
      <rPr>
        <vertAlign val="subscript"/>
        <sz val="11"/>
        <color indexed="60"/>
        <rFont val="Times New Roman"/>
        <family val="1"/>
      </rPr>
      <t>E</t>
    </r>
  </si>
  <si>
    <r>
      <t>1.84 • (N</t>
    </r>
    <r>
      <rPr>
        <vertAlign val="subscript"/>
        <sz val="11"/>
        <color indexed="60"/>
        <rFont val="Times New Roman"/>
        <family val="1"/>
      </rPr>
      <t>Lv</t>
    </r>
    <r>
      <rPr>
        <sz val="11"/>
        <color indexed="60"/>
        <rFont val="Times New Roman"/>
        <family val="1"/>
      </rPr>
      <t>)</t>
    </r>
    <r>
      <rPr>
        <vertAlign val="superscript"/>
        <sz val="11"/>
        <color indexed="60"/>
        <rFont val="Times New Roman"/>
        <family val="1"/>
      </rPr>
      <t>0.575</t>
    </r>
    <r>
      <rPr>
        <sz val="11"/>
        <color indexed="60"/>
        <rFont val="Times New Roman"/>
        <family val="1"/>
      </rPr>
      <t xml:space="preserve"> • (P</t>
    </r>
    <r>
      <rPr>
        <vertAlign val="subscript"/>
        <sz val="11"/>
        <color indexed="60"/>
        <rFont val="Times New Roman"/>
        <family val="1"/>
      </rPr>
      <t>avg</t>
    </r>
    <r>
      <rPr>
        <sz val="11"/>
        <color indexed="60"/>
        <rFont val="Times New Roman"/>
        <family val="1"/>
      </rPr>
      <t>/P</t>
    </r>
    <r>
      <rPr>
        <vertAlign val="subscript"/>
        <sz val="11"/>
        <color indexed="60"/>
        <rFont val="Times New Roman"/>
        <family val="1"/>
      </rPr>
      <t>b</t>
    </r>
    <r>
      <rPr>
        <sz val="11"/>
        <color indexed="60"/>
        <rFont val="Times New Roman"/>
        <family val="1"/>
      </rPr>
      <t>)</t>
    </r>
    <r>
      <rPr>
        <vertAlign val="subscript"/>
        <sz val="11"/>
        <color indexed="60"/>
        <rFont val="Times New Roman"/>
        <family val="1"/>
      </rPr>
      <t>0.05</t>
    </r>
    <r>
      <rPr>
        <sz val="11"/>
        <color indexed="60"/>
        <rFont val="Times New Roman"/>
        <family val="1"/>
      </rPr>
      <t xml:space="preserve"> • (N</t>
    </r>
    <r>
      <rPr>
        <vertAlign val="subscript"/>
        <sz val="11"/>
        <color indexed="60"/>
        <rFont val="Times New Roman"/>
        <family val="1"/>
      </rPr>
      <t>L</t>
    </r>
    <r>
      <rPr>
        <sz val="11"/>
        <color indexed="60"/>
        <rFont val="Times New Roman"/>
        <family val="1"/>
      </rPr>
      <t>)</t>
    </r>
    <r>
      <rPr>
        <vertAlign val="superscript"/>
        <sz val="11"/>
        <color indexed="60"/>
        <rFont val="Times New Roman"/>
        <family val="1"/>
      </rPr>
      <t>0.1</t>
    </r>
  </si>
  <si>
    <r>
      <t>N</t>
    </r>
    <r>
      <rPr>
        <vertAlign val="subscript"/>
        <sz val="11"/>
        <color indexed="60"/>
        <rFont val="Times New Roman"/>
        <family val="1"/>
      </rPr>
      <t>gv</t>
    </r>
    <r>
      <rPr>
        <sz val="11"/>
        <color indexed="60"/>
        <rFont val="Times New Roman"/>
        <family val="1"/>
      </rPr>
      <t xml:space="preserve"> • (N</t>
    </r>
    <r>
      <rPr>
        <vertAlign val="subscript"/>
        <sz val="11"/>
        <color indexed="60"/>
        <rFont val="Times New Roman"/>
        <family val="1"/>
      </rPr>
      <t>d</t>
    </r>
    <r>
      <rPr>
        <sz val="11"/>
        <color indexed="60"/>
        <rFont val="Times New Roman"/>
        <family val="1"/>
      </rPr>
      <t>)</t>
    </r>
    <r>
      <rPr>
        <vertAlign val="superscript"/>
        <sz val="11"/>
        <color indexed="60"/>
        <rFont val="Times New Roman"/>
        <family val="1"/>
      </rPr>
      <t>0.0277</t>
    </r>
  </si>
  <si>
    <r>
      <t>Use Fig 17-20 to determine H</t>
    </r>
    <r>
      <rPr>
        <vertAlign val="subscript"/>
        <sz val="11"/>
        <color indexed="60"/>
        <rFont val="Times New Roman"/>
        <family val="1"/>
      </rPr>
      <t>Le</t>
    </r>
  </si>
  <si>
    <r>
      <t>H</t>
    </r>
    <r>
      <rPr>
        <vertAlign val="subscript"/>
        <sz val="11"/>
        <color indexed="60"/>
        <rFont val="Times New Roman"/>
        <family val="1"/>
      </rPr>
      <t>Le</t>
    </r>
  </si>
  <si>
    <r>
      <t>Example 17-3</t>
    </r>
    <r>
      <rPr>
        <sz val="11"/>
        <rFont val="Times New Roman"/>
        <family val="1"/>
      </rPr>
      <t xml:space="preserve"> -- A vapor-liquid mixture is flowing vertically upward in a pipe having an inside diameter of 8.0 inches.  The fluid is a hydrocarbon liquid-hydrocarbon vapor mixture.  The liquid density is 52 lb/ft</t>
    </r>
    <r>
      <rPr>
        <vertAlign val="superscript"/>
        <sz val="11"/>
        <rFont val="Times New Roman"/>
        <family val="1"/>
      </rPr>
      <t>3</t>
    </r>
    <r>
      <rPr>
        <sz val="11"/>
        <rFont val="Times New Roman"/>
        <family val="1"/>
      </rPr>
      <t xml:space="preserve"> and the vapor density is 2.0 lb/ft</t>
    </r>
    <r>
      <rPr>
        <vertAlign val="superscript"/>
        <sz val="11"/>
        <rFont val="Times New Roman"/>
        <family val="1"/>
      </rPr>
      <t>3</t>
    </r>
    <r>
      <rPr>
        <sz val="11"/>
        <rFont val="Times New Roman"/>
        <family val="1"/>
      </rPr>
      <t>.  The interfacial surface tension is 20 dynes/cm.  The liquid volumetric flow rate is 0.17 ft</t>
    </r>
    <r>
      <rPr>
        <vertAlign val="superscript"/>
        <sz val="11"/>
        <rFont val="Times New Roman"/>
        <family val="1"/>
      </rPr>
      <t>3</t>
    </r>
    <r>
      <rPr>
        <sz val="11"/>
        <rFont val="Times New Roman"/>
        <family val="1"/>
      </rPr>
      <t>/sec and the vapor flow rate is 0.5 ft</t>
    </r>
    <r>
      <rPr>
        <vertAlign val="superscript"/>
        <sz val="11"/>
        <rFont val="Times New Roman"/>
        <family val="1"/>
      </rPr>
      <t>3</t>
    </r>
    <r>
      <rPr>
        <sz val="11"/>
        <rFont val="Times New Roman"/>
        <family val="1"/>
      </rPr>
      <t>/sec measured at actual conditions.  What flow regime is to be expected?</t>
    </r>
  </si>
  <si>
    <r>
      <t>Y</t>
    </r>
    <r>
      <rPr>
        <vertAlign val="subscript"/>
        <sz val="11"/>
        <color indexed="60"/>
        <rFont val="Calibri"/>
        <family val="2"/>
      </rPr>
      <t>A</t>
    </r>
  </si>
  <si>
    <r>
      <t>[(</t>
    </r>
    <r>
      <rPr>
        <sz val="11"/>
        <color indexed="60"/>
        <rFont val="Calibri"/>
        <family val="2"/>
      </rPr>
      <t>ρ</t>
    </r>
    <r>
      <rPr>
        <vertAlign val="subscript"/>
        <sz val="11"/>
        <color indexed="60"/>
        <rFont val="Times New Roman"/>
        <family val="1"/>
      </rPr>
      <t>L</t>
    </r>
    <r>
      <rPr>
        <sz val="11"/>
        <color indexed="60"/>
        <rFont val="Times New Roman"/>
        <family val="1"/>
      </rPr>
      <t xml:space="preserve"> • </t>
    </r>
    <r>
      <rPr>
        <sz val="11"/>
        <color indexed="60"/>
        <rFont val="Calibri"/>
        <family val="2"/>
      </rPr>
      <t>σ</t>
    </r>
    <r>
      <rPr>
        <vertAlign val="subscript"/>
        <sz val="11"/>
        <color indexed="60"/>
        <rFont val="Times New Roman"/>
        <family val="1"/>
      </rPr>
      <t>wa</t>
    </r>
    <r>
      <rPr>
        <sz val="11"/>
        <color indexed="60"/>
        <rFont val="Times New Roman"/>
        <family val="1"/>
      </rPr>
      <t>)/(</t>
    </r>
    <r>
      <rPr>
        <sz val="11"/>
        <color indexed="60"/>
        <rFont val="Calibri"/>
        <family val="2"/>
      </rPr>
      <t>ρ</t>
    </r>
    <r>
      <rPr>
        <vertAlign val="subscript"/>
        <sz val="11"/>
        <color indexed="60"/>
        <rFont val="Times New Roman"/>
        <family val="1"/>
      </rPr>
      <t>w</t>
    </r>
    <r>
      <rPr>
        <sz val="11"/>
        <color indexed="60"/>
        <rFont val="Times New Roman"/>
        <family val="1"/>
      </rPr>
      <t xml:space="preserve"> • </t>
    </r>
    <r>
      <rPr>
        <sz val="11"/>
        <color indexed="60"/>
        <rFont val="Calibri"/>
        <family val="2"/>
      </rPr>
      <t>σ</t>
    </r>
    <r>
      <rPr>
        <sz val="11"/>
        <color indexed="60"/>
        <rFont val="Times New Roman"/>
        <family val="1"/>
      </rPr>
      <t>)]</t>
    </r>
    <r>
      <rPr>
        <vertAlign val="superscript"/>
        <sz val="11"/>
        <color indexed="60"/>
        <rFont val="Times New Roman"/>
        <family val="1"/>
      </rPr>
      <t>0.25</t>
    </r>
  </si>
  <si>
    <r>
      <t>X</t>
    </r>
    <r>
      <rPr>
        <vertAlign val="subscript"/>
        <sz val="11"/>
        <color indexed="60"/>
        <rFont val="Calibri"/>
        <family val="2"/>
      </rPr>
      <t>A</t>
    </r>
  </si>
  <si>
    <r>
      <t>(</t>
    </r>
    <r>
      <rPr>
        <sz val="11"/>
        <color indexed="60"/>
        <rFont val="Calibri"/>
        <family val="2"/>
      </rPr>
      <t>ρ</t>
    </r>
    <r>
      <rPr>
        <vertAlign val="subscript"/>
        <sz val="11"/>
        <color indexed="60"/>
        <rFont val="Times New Roman"/>
        <family val="1"/>
      </rPr>
      <t>g</t>
    </r>
    <r>
      <rPr>
        <sz val="11"/>
        <color indexed="60"/>
        <rFont val="Times New Roman"/>
        <family val="1"/>
      </rPr>
      <t>/</t>
    </r>
    <r>
      <rPr>
        <sz val="11"/>
        <color indexed="60"/>
        <rFont val="Calibri"/>
        <family val="2"/>
      </rPr>
      <t>ρ</t>
    </r>
    <r>
      <rPr>
        <vertAlign val="subscript"/>
        <sz val="11"/>
        <color indexed="60"/>
        <rFont val="Times New Roman"/>
        <family val="1"/>
      </rPr>
      <t>a</t>
    </r>
    <r>
      <rPr>
        <sz val="11"/>
        <color indexed="60"/>
        <rFont val="Times New Roman"/>
        <family val="1"/>
      </rPr>
      <t>)</t>
    </r>
    <r>
      <rPr>
        <vertAlign val="superscript"/>
        <sz val="11"/>
        <color indexed="60"/>
        <rFont val="Times New Roman"/>
        <family val="1"/>
      </rPr>
      <t>0.333</t>
    </r>
    <r>
      <rPr>
        <sz val="11"/>
        <color indexed="60"/>
        <rFont val="Times New Roman"/>
        <family val="1"/>
      </rPr>
      <t xml:space="preserve"> • Y</t>
    </r>
    <r>
      <rPr>
        <vertAlign val="subscript"/>
        <sz val="11"/>
        <color indexed="60"/>
        <rFont val="Times New Roman"/>
        <family val="1"/>
      </rPr>
      <t>A</t>
    </r>
  </si>
  <si>
    <r>
      <t>V</t>
    </r>
    <r>
      <rPr>
        <vertAlign val="subscript"/>
        <sz val="11"/>
        <color indexed="60"/>
        <rFont val="Calibri"/>
        <family val="2"/>
      </rPr>
      <t>sg</t>
    </r>
  </si>
  <si>
    <r>
      <t>V</t>
    </r>
    <r>
      <rPr>
        <vertAlign val="subscript"/>
        <sz val="11"/>
        <color indexed="60"/>
        <rFont val="Calibri"/>
        <family val="2"/>
      </rPr>
      <t>sL</t>
    </r>
  </si>
  <si>
    <r>
      <t>N</t>
    </r>
    <r>
      <rPr>
        <vertAlign val="subscript"/>
        <sz val="11"/>
        <color indexed="60"/>
        <rFont val="Calibri"/>
        <family val="2"/>
      </rPr>
      <t>x</t>
    </r>
  </si>
  <si>
    <r>
      <t>V</t>
    </r>
    <r>
      <rPr>
        <vertAlign val="subscript"/>
        <sz val="11"/>
        <color indexed="60"/>
        <rFont val="Times New Roman"/>
        <family val="1"/>
      </rPr>
      <t>sg</t>
    </r>
    <r>
      <rPr>
        <sz val="11"/>
        <color indexed="60"/>
        <rFont val="Times New Roman"/>
        <family val="1"/>
      </rPr>
      <t xml:space="preserve"> • X</t>
    </r>
    <r>
      <rPr>
        <vertAlign val="subscript"/>
        <sz val="11"/>
        <color indexed="60"/>
        <rFont val="Times New Roman"/>
        <family val="1"/>
      </rPr>
      <t>A</t>
    </r>
  </si>
  <si>
    <r>
      <t>N</t>
    </r>
    <r>
      <rPr>
        <vertAlign val="subscript"/>
        <sz val="11"/>
        <color indexed="60"/>
        <rFont val="Calibri"/>
        <family val="2"/>
      </rPr>
      <t>y</t>
    </r>
  </si>
  <si>
    <r>
      <t>V</t>
    </r>
    <r>
      <rPr>
        <vertAlign val="subscript"/>
        <sz val="11"/>
        <color indexed="60"/>
        <rFont val="Times New Roman"/>
        <family val="1"/>
      </rPr>
      <t>sL</t>
    </r>
    <r>
      <rPr>
        <sz val="11"/>
        <color indexed="60"/>
        <rFont val="Times New Roman"/>
        <family val="1"/>
      </rPr>
      <t xml:space="preserve"> • Y</t>
    </r>
    <r>
      <rPr>
        <vertAlign val="subscript"/>
        <sz val="11"/>
        <color indexed="60"/>
        <rFont val="Times New Roman"/>
        <family val="1"/>
      </rPr>
      <t>A</t>
    </r>
  </si>
  <si>
    <t>absolute temperature of flowing gas, °R</t>
  </si>
  <si>
    <t>interfacial tension of air and water at 60 °F and 14.7 psia, 72.4 dyne/cm</t>
  </si>
  <si>
    <r>
      <t>pipe cross sectional area, ft</t>
    </r>
    <r>
      <rPr>
        <vertAlign val="superscript"/>
        <sz val="10"/>
        <rFont val="Times New Roman"/>
        <family val="1"/>
      </rPr>
      <t>2</t>
    </r>
    <r>
      <rPr>
        <sz val="10"/>
        <rFont val="Times New Roman"/>
        <family val="1"/>
      </rPr>
      <t xml:space="preserve"> (A=πD</t>
    </r>
    <r>
      <rPr>
        <vertAlign val="superscript"/>
        <sz val="10"/>
        <rFont val="Times New Roman"/>
        <family val="1"/>
      </rPr>
      <t>2</t>
    </r>
    <r>
      <rPr>
        <sz val="10"/>
        <rFont val="Times New Roman"/>
        <family val="1"/>
      </rPr>
      <t>/4)</t>
    </r>
  </si>
  <si>
    <r>
      <t>ΔP</t>
    </r>
    <r>
      <rPr>
        <vertAlign val="subscript"/>
        <sz val="10"/>
        <rFont val="Times New Roman"/>
        <family val="1"/>
      </rPr>
      <t>100</t>
    </r>
  </si>
  <si>
    <r>
      <t>ΔP</t>
    </r>
    <r>
      <rPr>
        <vertAlign val="subscript"/>
        <sz val="10"/>
        <rFont val="Times New Roman"/>
        <family val="1"/>
      </rPr>
      <t>e</t>
    </r>
  </si>
  <si>
    <r>
      <t>ΔP</t>
    </r>
    <r>
      <rPr>
        <vertAlign val="subscript"/>
        <sz val="10"/>
        <rFont val="Times New Roman"/>
        <family val="1"/>
      </rPr>
      <t>f</t>
    </r>
  </si>
  <si>
    <r>
      <t>ΔP</t>
    </r>
    <r>
      <rPr>
        <vertAlign val="subscript"/>
        <sz val="10"/>
        <rFont val="Times New Roman"/>
        <family val="1"/>
      </rPr>
      <t>t</t>
    </r>
  </si>
  <si>
    <r>
      <t>average temperature, °R [T</t>
    </r>
    <r>
      <rPr>
        <vertAlign val="subscript"/>
        <sz val="10"/>
        <rFont val="Times New Roman"/>
        <family val="1"/>
      </rPr>
      <t>avg</t>
    </r>
    <r>
      <rPr>
        <sz val="10"/>
        <rFont val="Times New Roman"/>
        <family val="1"/>
      </rPr>
      <t>=1/2(T</t>
    </r>
    <r>
      <rPr>
        <vertAlign val="subscript"/>
        <sz val="10"/>
        <rFont val="Times New Roman"/>
        <family val="1"/>
      </rPr>
      <t>in</t>
    </r>
    <r>
      <rPr>
        <sz val="10"/>
        <rFont val="Times New Roman"/>
        <family val="1"/>
      </rPr>
      <t>+T</t>
    </r>
    <r>
      <rPr>
        <vertAlign val="subscript"/>
        <sz val="10"/>
        <rFont val="Times New Roman"/>
        <family val="1"/>
      </rPr>
      <t>out</t>
    </r>
    <r>
      <rPr>
        <sz val="10"/>
        <rFont val="Times New Roman"/>
        <family val="1"/>
      </rPr>
      <t>)]</t>
    </r>
  </si>
  <si>
    <r>
      <t>base absolute temperature, °R (ANSI 2530 specification:  T</t>
    </r>
    <r>
      <rPr>
        <vertAlign val="subscript"/>
        <sz val="10"/>
        <rFont val="Times New Roman"/>
        <family val="1"/>
      </rPr>
      <t>b</t>
    </r>
    <r>
      <rPr>
        <sz val="10"/>
        <rFont val="Times New Roman"/>
        <family val="1"/>
      </rPr>
      <t>= 520 °R)</t>
    </r>
  </si>
  <si>
    <r>
      <t>Z</t>
    </r>
    <r>
      <rPr>
        <vertAlign val="subscript"/>
        <sz val="10"/>
        <rFont val="Times New Roman"/>
        <family val="1"/>
      </rPr>
      <t>e</t>
    </r>
  </si>
  <si>
    <r>
      <t>μ</t>
    </r>
    <r>
      <rPr>
        <vertAlign val="subscript"/>
        <sz val="10"/>
        <rFont val="Times New Roman"/>
        <family val="1"/>
      </rPr>
      <t>e</t>
    </r>
  </si>
  <si>
    <r>
      <t>μ</t>
    </r>
    <r>
      <rPr>
        <vertAlign val="subscript"/>
        <sz val="10"/>
        <rFont val="Times New Roman"/>
        <family val="1"/>
      </rPr>
      <t>g</t>
    </r>
  </si>
  <si>
    <r>
      <t>μ</t>
    </r>
    <r>
      <rPr>
        <vertAlign val="subscript"/>
        <sz val="10"/>
        <rFont val="Times New Roman"/>
        <family val="1"/>
      </rPr>
      <t>L</t>
    </r>
  </si>
  <si>
    <r>
      <t>μ</t>
    </r>
    <r>
      <rPr>
        <vertAlign val="subscript"/>
        <sz val="10"/>
        <rFont val="Times New Roman"/>
        <family val="1"/>
      </rPr>
      <t>n</t>
    </r>
  </si>
  <si>
    <r>
      <t>ρ</t>
    </r>
    <r>
      <rPr>
        <vertAlign val="subscript"/>
        <sz val="10"/>
        <rFont val="Times New Roman"/>
        <family val="1"/>
      </rPr>
      <t>avg</t>
    </r>
  </si>
  <si>
    <r>
      <t>average density, lb/ft</t>
    </r>
    <r>
      <rPr>
        <vertAlign val="superscript"/>
        <sz val="10"/>
        <rFont val="Times New Roman"/>
        <family val="1"/>
      </rPr>
      <t>3</t>
    </r>
    <r>
      <rPr>
        <sz val="10"/>
        <rFont val="Times New Roman"/>
        <family val="1"/>
      </rPr>
      <t xml:space="preserve"> [ρ</t>
    </r>
    <r>
      <rPr>
        <vertAlign val="subscript"/>
        <sz val="10"/>
        <rFont val="Times New Roman"/>
        <family val="1"/>
      </rPr>
      <t>avg</t>
    </r>
    <r>
      <rPr>
        <sz val="10"/>
        <rFont val="Times New Roman"/>
        <family val="1"/>
      </rPr>
      <t>=1/2(ρ</t>
    </r>
    <r>
      <rPr>
        <vertAlign val="subscript"/>
        <sz val="10"/>
        <rFont val="Times New Roman"/>
        <family val="1"/>
      </rPr>
      <t>in</t>
    </r>
    <r>
      <rPr>
        <sz val="10"/>
        <rFont val="Times New Roman"/>
        <family val="1"/>
      </rPr>
      <t>+ρ</t>
    </r>
    <r>
      <rPr>
        <vertAlign val="subscript"/>
        <sz val="10"/>
        <rFont val="Times New Roman"/>
        <family val="1"/>
      </rPr>
      <t>out</t>
    </r>
    <r>
      <rPr>
        <sz val="10"/>
        <rFont val="Times New Roman"/>
        <family val="1"/>
      </rPr>
      <t>)]</t>
    </r>
  </si>
  <si>
    <r>
      <t>ρ</t>
    </r>
    <r>
      <rPr>
        <vertAlign val="subscript"/>
        <sz val="10"/>
        <rFont val="Times New Roman"/>
        <family val="1"/>
      </rPr>
      <t>a</t>
    </r>
  </si>
  <si>
    <r>
      <t>air density at 60 °F and 14.7 psia, 0.0764 lb/ft</t>
    </r>
    <r>
      <rPr>
        <vertAlign val="superscript"/>
        <sz val="10"/>
        <rFont val="Times New Roman"/>
        <family val="1"/>
      </rPr>
      <t>3</t>
    </r>
  </si>
  <si>
    <r>
      <t>ρ</t>
    </r>
    <r>
      <rPr>
        <vertAlign val="subscript"/>
        <sz val="10"/>
        <rFont val="Times New Roman"/>
        <family val="1"/>
      </rPr>
      <t>w</t>
    </r>
  </si>
  <si>
    <r>
      <t>water density at 60 °F and 14.7 psia, 62.4 lb/ft</t>
    </r>
    <r>
      <rPr>
        <vertAlign val="superscript"/>
        <sz val="10"/>
        <rFont val="Times New Roman"/>
        <family val="1"/>
      </rPr>
      <t>3</t>
    </r>
  </si>
  <si>
    <r>
      <t>ρ</t>
    </r>
    <r>
      <rPr>
        <vertAlign val="subscript"/>
        <sz val="10"/>
        <rFont val="Times New Roman"/>
        <family val="1"/>
      </rPr>
      <t>g</t>
    </r>
  </si>
  <si>
    <r>
      <t>ρ</t>
    </r>
    <r>
      <rPr>
        <vertAlign val="subscript"/>
        <sz val="10"/>
        <rFont val="Times New Roman"/>
        <family val="1"/>
      </rPr>
      <t>L</t>
    </r>
  </si>
  <si>
    <r>
      <t>ρ</t>
    </r>
    <r>
      <rPr>
        <vertAlign val="subscript"/>
        <sz val="10"/>
        <rFont val="Times New Roman"/>
        <family val="1"/>
      </rPr>
      <t>k</t>
    </r>
  </si>
  <si>
    <r>
      <t>σ</t>
    </r>
    <r>
      <rPr>
        <vertAlign val="subscript"/>
        <sz val="10"/>
        <rFont val="Times New Roman"/>
        <family val="1"/>
      </rPr>
      <t>wa</t>
    </r>
  </si>
  <si>
    <t>(16.043 • 750)/(10.73 • 520 • 0.905)</t>
  </si>
  <si>
    <r>
      <t>Use Fig 17-8 using W in mlb/hr to Find C</t>
    </r>
    <r>
      <rPr>
        <vertAlign val="subscript"/>
        <sz val="11"/>
        <color indexed="16"/>
        <rFont val="Times New Roman"/>
        <family val="1"/>
      </rPr>
      <t>1</t>
    </r>
    <r>
      <rPr>
        <sz val="11"/>
        <color indexed="16"/>
        <rFont val="Times New Roman"/>
        <family val="1"/>
      </rPr>
      <t xml:space="preserve"> (Discharge Factor)</t>
    </r>
  </si>
  <si>
    <r>
      <t>Example 17-2</t>
    </r>
    <r>
      <rPr>
        <sz val="11"/>
        <rFont val="Times New Roman"/>
        <family val="1"/>
      </rPr>
      <t xml:space="preserve"> -- Calculate the required line size (of Schedule 40 pipe) to give </t>
    </r>
    <r>
      <rPr>
        <sz val="11"/>
        <rFont val="Calibri"/>
        <family val="2"/>
      </rPr>
      <t>Δ</t>
    </r>
    <r>
      <rPr>
        <sz val="11"/>
        <rFont val="Times New Roman"/>
        <family val="1"/>
      </rPr>
      <t>P</t>
    </r>
    <r>
      <rPr>
        <vertAlign val="subscript"/>
        <sz val="11"/>
        <rFont val="Times New Roman"/>
        <family val="1"/>
      </rPr>
      <t>100</t>
    </r>
    <r>
      <rPr>
        <sz val="11"/>
        <rFont val="Times New Roman"/>
        <family val="1"/>
      </rPr>
      <t xml:space="preserve"> = 1 psi or less when flowing 75,000 lb/hr of methane at 400 psia and 100 </t>
    </r>
    <r>
      <rPr>
        <sz val="11"/>
        <rFont val="Calibri"/>
        <family val="2"/>
      </rPr>
      <t>°</t>
    </r>
    <r>
      <rPr>
        <sz val="11"/>
        <rFont val="Times New Roman"/>
        <family val="1"/>
      </rPr>
      <t>F.  The compressibility factor is 0.96 (from Fig 23-5 top).</t>
    </r>
  </si>
  <si>
    <t>(16.043 • 400)/(10.73 • 560 • 0.96)</t>
  </si>
  <si>
    <r>
      <t>1.84 • (N</t>
    </r>
    <r>
      <rPr>
        <vertAlign val="subscript"/>
        <sz val="11"/>
        <rFont val="Times New Roman"/>
        <family val="1"/>
      </rPr>
      <t>Lv</t>
    </r>
    <r>
      <rPr>
        <sz val="11"/>
        <rFont val="Times New Roman"/>
        <family val="1"/>
      </rPr>
      <t>)</t>
    </r>
    <r>
      <rPr>
        <vertAlign val="superscript"/>
        <sz val="11"/>
        <rFont val="Times New Roman"/>
        <family val="1"/>
      </rPr>
      <t>0.575</t>
    </r>
    <r>
      <rPr>
        <sz val="11"/>
        <rFont val="Times New Roman"/>
        <family val="1"/>
      </rPr>
      <t xml:space="preserve"> • (P</t>
    </r>
    <r>
      <rPr>
        <vertAlign val="subscript"/>
        <sz val="11"/>
        <rFont val="Times New Roman"/>
        <family val="1"/>
      </rPr>
      <t>avg</t>
    </r>
    <r>
      <rPr>
        <sz val="11"/>
        <rFont val="Times New Roman"/>
        <family val="1"/>
      </rPr>
      <t>/P</t>
    </r>
    <r>
      <rPr>
        <vertAlign val="subscript"/>
        <sz val="11"/>
        <rFont val="Times New Roman"/>
        <family val="1"/>
      </rPr>
      <t>b</t>
    </r>
    <r>
      <rPr>
        <sz val="11"/>
        <rFont val="Times New Roman"/>
        <family val="1"/>
      </rPr>
      <t>)</t>
    </r>
    <r>
      <rPr>
        <vertAlign val="superscript"/>
        <sz val="11"/>
        <rFont val="Times New Roman"/>
        <family val="1"/>
      </rPr>
      <t>0.05</t>
    </r>
    <r>
      <rPr>
        <sz val="11"/>
        <rFont val="Times New Roman"/>
        <family val="1"/>
      </rPr>
      <t xml:space="preserve"> • (N</t>
    </r>
    <r>
      <rPr>
        <vertAlign val="subscript"/>
        <sz val="11"/>
        <rFont val="Times New Roman"/>
        <family val="1"/>
      </rPr>
      <t>L</t>
    </r>
    <r>
      <rPr>
        <sz val="11"/>
        <rFont val="Times New Roman"/>
        <family val="1"/>
      </rPr>
      <t>)</t>
    </r>
    <r>
      <rPr>
        <vertAlign val="superscript"/>
        <sz val="11"/>
        <rFont val="Times New Roman"/>
        <family val="1"/>
      </rPr>
      <t>0.1</t>
    </r>
  </si>
  <si>
    <t>Limited to compressible fluid flow in clean steel pipe.</t>
  </si>
  <si>
    <t>Temp always use Rankine</t>
  </si>
  <si>
    <t>Pressure always us absolute</t>
  </si>
  <si>
    <t>To determine Aziz fluid property correction factor for vertical axis Fig 17-16</t>
  </si>
  <si>
    <t>Caution:  do not use horizontal chart for vertical flow nor use vertical chart for horizontal flow</t>
  </si>
  <si>
    <t xml:space="preserve">Vertical down flow requires a separate chart ( not available) </t>
  </si>
  <si>
    <t>Slug flow and froth flow should be avoided</t>
  </si>
  <si>
    <r>
      <t>ft</t>
    </r>
    <r>
      <rPr>
        <vertAlign val="superscript"/>
        <sz val="11"/>
        <rFont val="Times New Roman"/>
        <family val="1"/>
      </rPr>
      <t>3</t>
    </r>
    <r>
      <rPr>
        <sz val="11"/>
        <rFont val="Times New Roman"/>
        <family val="1"/>
      </rPr>
      <t>/min (actual not std cfm)</t>
    </r>
  </si>
  <si>
    <t>(Liquid holdup fraction)</t>
  </si>
  <si>
    <r>
      <t>Mixture Re</t>
    </r>
    <r>
      <rPr>
        <vertAlign val="subscript"/>
        <sz val="11"/>
        <color indexed="60"/>
        <rFont val="Times New Roman"/>
        <family val="1"/>
      </rPr>
      <t>y</t>
    </r>
  </si>
  <si>
    <r>
      <t>N</t>
    </r>
    <r>
      <rPr>
        <vertAlign val="subscript"/>
        <sz val="10"/>
        <rFont val="Times New Roman"/>
        <family val="1"/>
      </rPr>
      <t>L</t>
    </r>
  </si>
  <si>
    <t>NOTE:  your best choice for this calculation is to use a computer based solution.</t>
  </si>
  <si>
    <t>sum of allowances for corrosion, erosion, etc., in., Fig 17-22</t>
  </si>
  <si>
    <t>longitudinal weld joint factor from ANSI B31.3, Fig 17-22</t>
  </si>
  <si>
    <t>longitudinal joint factor from ANSI B31.8, Fig 17-23</t>
  </si>
  <si>
    <r>
      <t>liquid inventory in pipe, ft</t>
    </r>
    <r>
      <rPr>
        <vertAlign val="superscript"/>
        <sz val="10"/>
        <rFont val="Times New Roman"/>
        <family val="1"/>
      </rPr>
      <t>3</t>
    </r>
    <r>
      <rPr>
        <sz val="10"/>
        <rFont val="Times New Roman"/>
        <family val="1"/>
      </rPr>
      <t>, from Eq 17-57</t>
    </r>
  </si>
  <si>
    <t>allowable stress, psi, Fig 17-22</t>
  </si>
  <si>
    <t>specified minimum yield strength, psi, Fig 17-23</t>
  </si>
  <si>
    <t>thickness, in., Figs 17-22, 17-23</t>
  </si>
  <si>
    <t>minimum required wall thickness, in., Fig 17-22</t>
  </si>
  <si>
    <t>temperature derating factor used in ANSI B31.8, Fig 17-23</t>
  </si>
  <si>
    <t>coefficient found in Table 304.1.1, ANSI B31.3, Fig 17-22</t>
  </si>
  <si>
    <r>
      <t>Application 17-2</t>
    </r>
    <r>
      <rPr>
        <sz val="11"/>
        <rFont val="Times New Roman"/>
        <family val="1"/>
      </rPr>
      <t xml:space="preserve"> -- Calculate the required line size (of Schedule 40 pipe) to give </t>
    </r>
    <r>
      <rPr>
        <sz val="11"/>
        <rFont val="Calibri"/>
        <family val="2"/>
      </rPr>
      <t>Δ</t>
    </r>
    <r>
      <rPr>
        <sz val="11"/>
        <rFont val="Times New Roman"/>
        <family val="1"/>
      </rPr>
      <t>P</t>
    </r>
    <r>
      <rPr>
        <vertAlign val="subscript"/>
        <sz val="11"/>
        <rFont val="Times New Roman"/>
        <family val="1"/>
      </rPr>
      <t>100</t>
    </r>
    <r>
      <rPr>
        <sz val="11"/>
        <rFont val="Times New Roman"/>
        <family val="1"/>
      </rPr>
      <t xml:space="preserve"> = 1 psi or less when flowing 75,000 lb/hr of methane at 400 psia and 100 </t>
    </r>
    <r>
      <rPr>
        <sz val="11"/>
        <rFont val="Calibri"/>
        <family val="2"/>
      </rPr>
      <t>°</t>
    </r>
    <r>
      <rPr>
        <sz val="11"/>
        <rFont val="Times New Roman"/>
        <family val="1"/>
      </rPr>
      <t>F.  The compressibility factor is 0.96 (from Fig 23-5 top).</t>
    </r>
  </si>
  <si>
    <r>
      <t>Application 17-3</t>
    </r>
    <r>
      <rPr>
        <sz val="11"/>
        <rFont val="Times New Roman"/>
        <family val="1"/>
      </rPr>
      <t xml:space="preserve"> -- A vapor-liquid mixture is flowing vertically upward in a pipe having an inside diameter of 8.0 inches.  The fluid is a hydrocarbon liquid-hydrocarbon vapor mixture.  The liquid density is 52 lb/ft</t>
    </r>
    <r>
      <rPr>
        <vertAlign val="superscript"/>
        <sz val="11"/>
        <rFont val="Times New Roman"/>
        <family val="1"/>
      </rPr>
      <t>3</t>
    </r>
    <r>
      <rPr>
        <sz val="11"/>
        <rFont val="Times New Roman"/>
        <family val="1"/>
      </rPr>
      <t xml:space="preserve"> and the vapor density is 2.0 lb/ft</t>
    </r>
    <r>
      <rPr>
        <vertAlign val="superscript"/>
        <sz val="11"/>
        <rFont val="Times New Roman"/>
        <family val="1"/>
      </rPr>
      <t>3</t>
    </r>
    <r>
      <rPr>
        <sz val="11"/>
        <rFont val="Times New Roman"/>
        <family val="1"/>
      </rPr>
      <t>.  The interfacial surface tension is 20 dynes/cm.  The liquid volumetric flow rate is 0.17 ft</t>
    </r>
    <r>
      <rPr>
        <vertAlign val="superscript"/>
        <sz val="11"/>
        <rFont val="Times New Roman"/>
        <family val="1"/>
      </rPr>
      <t>3</t>
    </r>
    <r>
      <rPr>
        <sz val="11"/>
        <rFont val="Times New Roman"/>
        <family val="1"/>
      </rPr>
      <t>/sec and the vapor flow rate is 0.5 ft</t>
    </r>
    <r>
      <rPr>
        <vertAlign val="superscript"/>
        <sz val="11"/>
        <rFont val="Times New Roman"/>
        <family val="1"/>
      </rPr>
      <t>3</t>
    </r>
    <r>
      <rPr>
        <sz val="11"/>
        <rFont val="Times New Roman"/>
        <family val="1"/>
      </rPr>
      <t>/sec measured at acutal conditions.  What flow regime is to be expected?</t>
    </r>
  </si>
  <si>
    <r>
      <t>Application 17-4</t>
    </r>
    <r>
      <rPr>
        <sz val="11"/>
        <rFont val="Times New Roman"/>
        <family val="1"/>
      </rPr>
      <t xml:space="preserve"> -- A pipeline segment with a 6-inch inside diameter, 0.75 miles long, transports a mixture of gas and oil.  The pipeline has a gradual upward slope and rises 100 feet over the 0.75 mile length.  The inlet pressure of the pipeline is 400 psia, liquid viscosity is 20 cp, the vapor viscosity is 0.015 cp, and the interfacial surface tension is 15 dynes/cm.  The liquid flow rate is 10 ft</t>
    </r>
    <r>
      <rPr>
        <vertAlign val="superscript"/>
        <sz val="11"/>
        <rFont val="Times New Roman"/>
        <family val="1"/>
      </rPr>
      <t>3</t>
    </r>
    <r>
      <rPr>
        <sz val="11"/>
        <rFont val="Times New Roman"/>
        <family val="1"/>
      </rPr>
      <t>/min and the vapor flow rate is 250 actual ft</t>
    </r>
    <r>
      <rPr>
        <vertAlign val="superscript"/>
        <sz val="11"/>
        <rFont val="Times New Roman"/>
        <family val="1"/>
      </rPr>
      <t>3</t>
    </r>
    <r>
      <rPr>
        <sz val="11"/>
        <rFont val="Times New Roman"/>
        <family val="1"/>
      </rPr>
      <t>/min.  The density of the liquid phase is 55 lb/ft</t>
    </r>
    <r>
      <rPr>
        <vertAlign val="superscript"/>
        <sz val="11"/>
        <rFont val="Times New Roman"/>
        <family val="1"/>
      </rPr>
      <t>3</t>
    </r>
    <r>
      <rPr>
        <sz val="11"/>
        <rFont val="Times New Roman"/>
        <family val="1"/>
      </rPr>
      <t>, and the density of the gas phase is 1.3 lb/ft</t>
    </r>
    <r>
      <rPr>
        <vertAlign val="superscript"/>
        <sz val="11"/>
        <rFont val="Times New Roman"/>
        <family val="1"/>
      </rPr>
      <t>3</t>
    </r>
    <r>
      <rPr>
        <sz val="11"/>
        <rFont val="Times New Roman"/>
        <family val="1"/>
      </rPr>
      <t xml:space="preserve"> at operating conditions.  What is the pressure at the downstream end of the line segment, and what is the liquid inventory of the line?                                                                                                                                                                                                                                                               </t>
    </r>
  </si>
  <si>
    <r>
      <rPr>
        <b/>
        <sz val="11"/>
        <rFont val="Times New Roman"/>
        <family val="1"/>
      </rPr>
      <t xml:space="preserve">Example 17-1 </t>
    </r>
    <r>
      <rPr>
        <sz val="11"/>
        <rFont val="Times New Roman"/>
        <family val="1"/>
      </rPr>
      <t>-- Calculate the pressure drop in a 10-in., Schedule 40 pipe for a flow of 150,000 lb/hr of methane.  Temperature is 60 °F and pressure is 750 psia.  The compressibility factor is 0.905 (from Fig 23-5).</t>
    </r>
  </si>
  <si>
    <r>
      <t>Application 17-1</t>
    </r>
    <r>
      <rPr>
        <sz val="11"/>
        <rFont val="Times New Roman"/>
        <family val="1"/>
      </rPr>
      <t xml:space="preserve"> -- Calculate the pressure drop in a 10-in., Schedule 40 pipe for a flow of 150,000 lb/hr of methane.  Temperature is 60 °F and pressure is 750 psia.  The compressibility factor is 0.905 (from Fig 23-5).</t>
    </r>
  </si>
  <si>
    <t>Pressure always is absolute</t>
  </si>
  <si>
    <t>LIMITS</t>
  </si>
  <si>
    <t>Calculations of pressure drop due to multiple elevation changes in hilly terrain should use the sum of the uphill pipe runs.  Pressure recovery in downhill sections is mostly ignored by the various correlations.</t>
  </si>
  <si>
    <t xml:space="preserve">C2 factor (Fig. 17-9) is based on clean steel pipe.  Internal pipe roughness in old or used pipe can significantly increase pressure drop.  </t>
  </si>
  <si>
    <t>For short runs of pipe where pressure drop is less than 10% of total pressure, such as within plant or battery limits, use the simplified Darcy formula, Eq. 17-31.</t>
  </si>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</sst>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
    <numFmt numFmtId="165" formatCode="0.0"/>
    <numFmt numFmtId="166" formatCode="0.0000"/>
  </numFmts>
  <fonts count="52" x14ac:knownFonts="1">
    <font>
      <sz val="11"/>
      <color theme="1"/>
      <name val="Calibri"/>
      <family val="2"/>
      <scheme val="minor"/>
    </font>
    <font>
      <sz val="10"/>
      <name val="Times New Roman"/>
      <family val="1"/>
    </font>
    <font>
      <b/>
      <sz val="10"/>
      <name val="Times New Roman"/>
      <family val="1"/>
    </font>
    <font>
      <vertAlign val="subscript"/>
      <sz val="10"/>
      <name val="Times New Roman"/>
      <family val="1"/>
    </font>
    <font>
      <vertAlign val="superscript"/>
      <sz val="10"/>
      <name val="Times New Roman"/>
      <family val="1"/>
    </font>
    <font>
      <b/>
      <sz val="11"/>
      <name val="Times New Roman"/>
      <family val="1"/>
    </font>
    <font>
      <sz val="11"/>
      <name val="Times New Roman"/>
      <family val="1"/>
    </font>
    <font>
      <sz val="11"/>
      <color indexed="18"/>
      <name val="Times New Roman"/>
      <family val="1"/>
    </font>
    <font>
      <sz val="11"/>
      <name val="Calibri"/>
      <family val="2"/>
    </font>
    <font>
      <b/>
      <u/>
      <sz val="11"/>
      <color indexed="16"/>
      <name val="Times New Roman"/>
      <family val="1"/>
    </font>
    <font>
      <sz val="11"/>
      <color indexed="16"/>
      <name val="Times New Roman"/>
      <family val="1"/>
    </font>
    <font>
      <b/>
      <sz val="11"/>
      <color indexed="16"/>
      <name val="Times New Roman"/>
      <family val="1"/>
    </font>
    <font>
      <sz val="10"/>
      <color indexed="18"/>
      <name val="Arial"/>
      <family val="2"/>
    </font>
    <font>
      <b/>
      <sz val="11"/>
      <color indexed="18"/>
      <name val="Times New Roman"/>
      <family val="1"/>
    </font>
    <font>
      <sz val="11"/>
      <color indexed="17"/>
      <name val="Times New Roman"/>
      <family val="1"/>
    </font>
    <font>
      <sz val="10"/>
      <color indexed="17"/>
      <name val="Arial"/>
      <family val="2"/>
    </font>
    <font>
      <b/>
      <sz val="11"/>
      <color indexed="17"/>
      <name val="Times New Roman"/>
      <family val="1"/>
    </font>
    <font>
      <sz val="11"/>
      <color indexed="18"/>
      <name val="Calibri"/>
      <family val="2"/>
    </font>
    <font>
      <vertAlign val="subscript"/>
      <sz val="11"/>
      <name val="Times New Roman"/>
      <family val="1"/>
    </font>
    <font>
      <sz val="11"/>
      <color indexed="16"/>
      <name val="Calibri"/>
      <family val="2"/>
    </font>
    <font>
      <vertAlign val="superscript"/>
      <sz val="11"/>
      <color indexed="16"/>
      <name val="Times New Roman"/>
      <family val="1"/>
    </font>
    <font>
      <vertAlign val="subscript"/>
      <sz val="11"/>
      <color indexed="16"/>
      <name val="Times New Roman"/>
      <family val="1"/>
    </font>
    <font>
      <vertAlign val="subscript"/>
      <sz val="11"/>
      <color indexed="18"/>
      <name val="Times New Roman"/>
      <family val="1"/>
    </font>
    <font>
      <vertAlign val="superscript"/>
      <sz val="11"/>
      <name val="Times New Roman"/>
      <family val="1"/>
    </font>
    <font>
      <vertAlign val="subscript"/>
      <sz val="11"/>
      <color indexed="16"/>
      <name val="Calibri"/>
      <family val="2"/>
    </font>
    <font>
      <vertAlign val="subscript"/>
      <sz val="11"/>
      <name val="Calibri"/>
      <family val="2"/>
    </font>
    <font>
      <vertAlign val="superscript"/>
      <sz val="11"/>
      <name val="Calibri"/>
      <family val="2"/>
    </font>
    <font>
      <sz val="10"/>
      <color indexed="18"/>
      <name val="Times New Roman"/>
      <family val="1"/>
    </font>
    <font>
      <sz val="10"/>
      <color indexed="17"/>
      <name val="Times New Roman"/>
      <family val="1"/>
    </font>
    <font>
      <vertAlign val="superscript"/>
      <sz val="11"/>
      <color indexed="18"/>
      <name val="Times New Roman"/>
      <family val="1"/>
    </font>
    <font>
      <sz val="11"/>
      <color indexed="16"/>
      <name val="Cambria"/>
      <family val="1"/>
    </font>
    <font>
      <b/>
      <vertAlign val="superscript"/>
      <sz val="11"/>
      <color indexed="18"/>
      <name val="Times New Roman"/>
      <family val="1"/>
    </font>
    <font>
      <sz val="11"/>
      <color indexed="56"/>
      <name val="Times New Roman"/>
      <family val="1"/>
    </font>
    <font>
      <vertAlign val="subscript"/>
      <sz val="11"/>
      <color indexed="56"/>
      <name val="Times New Roman"/>
      <family val="1"/>
    </font>
    <font>
      <sz val="11"/>
      <color indexed="56"/>
      <name val="Calibri"/>
      <family val="2"/>
    </font>
    <font>
      <vertAlign val="superscript"/>
      <sz val="11"/>
      <color indexed="56"/>
      <name val="Times New Roman"/>
      <family val="1"/>
    </font>
    <font>
      <sz val="11"/>
      <color indexed="60"/>
      <name val="Times New Roman"/>
      <family val="1"/>
    </font>
    <font>
      <sz val="11"/>
      <color indexed="60"/>
      <name val="Calibri"/>
      <family val="2"/>
    </font>
    <font>
      <vertAlign val="subscript"/>
      <sz val="11"/>
      <color indexed="60"/>
      <name val="Times New Roman"/>
      <family val="1"/>
    </font>
    <font>
      <vertAlign val="superscript"/>
      <sz val="11"/>
      <color indexed="60"/>
      <name val="Times New Roman"/>
      <family val="1"/>
    </font>
    <font>
      <sz val="11"/>
      <color indexed="60"/>
      <name val="Cambria"/>
      <family val="1"/>
    </font>
    <font>
      <vertAlign val="subscript"/>
      <sz val="11"/>
      <color indexed="60"/>
      <name val="Calibri"/>
      <family val="2"/>
    </font>
    <font>
      <u/>
      <sz val="11"/>
      <name val="Times New Roman"/>
      <family val="1"/>
    </font>
    <font>
      <i/>
      <sz val="11"/>
      <name val="Times New Roman"/>
      <family val="1"/>
    </font>
    <font>
      <sz val="11"/>
      <color theme="1"/>
      <name val="Calibri"/>
      <family val="2"/>
      <scheme val="minor"/>
    </font>
    <font>
      <sz val="11"/>
      <color theme="1"/>
      <name val="Times New Roman"/>
      <family val="1"/>
    </font>
    <font>
      <sz val="11"/>
      <color theme="5" tint="-0.249977111117893"/>
      <name val="Times New Roman"/>
      <family val="1"/>
    </font>
    <font>
      <sz val="11"/>
      <color rgb="FFFF0000"/>
      <name val="Times New Roman"/>
      <family val="1"/>
    </font>
    <font>
      <sz val="11"/>
      <color theme="5" tint="-0.249977111117893"/>
      <name val="Calibri"/>
      <family val="2"/>
    </font>
    <font>
      <sz val="11"/>
      <color rgb="FF002060"/>
      <name val="Times New Roman"/>
      <family val="1"/>
    </font>
    <font>
      <b/>
      <u/>
      <sz val="11"/>
      <color theme="5" tint="-0.249977111117893"/>
      <name val="Times New Roman"/>
      <family val="1"/>
    </font>
    <font>
      <sz val="11"/>
      <color rgb="FFC00000"/>
      <name val="Times New Roman"/>
      <family val="1"/>
    </font>
  </fonts>
  <fills count="5">
    <fill>
      <patternFill patternType="none"/>
    </fill>
    <fill>
      <patternFill patternType="gray125"/>
    </fill>
    <fill>
      <patternFill patternType="solid">
        <fgColor rgb="FF0070C0"/>
        <bgColor indexed="64"/>
      </patternFill>
    </fill>
    <fill>
      <patternFill patternType="solid">
        <fgColor theme="9" tint="0.59999389629810485"/>
        <bgColor indexed="64"/>
      </patternFill>
    </fill>
    <fill>
      <patternFill patternType="solid">
        <fgColor theme="6" tint="0.59999389629810485"/>
        <bgColor indexed="64"/>
      </patternFill>
    </fill>
  </fills>
  <borders count="4">
    <border>
      <left/>
      <right/>
      <top/>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44" fontId="44" fillId="0" borderId="0" applyFont="0" applyFill="0" applyBorder="0" applyAlignment="0" applyProtection="0"/>
  </cellStyleXfs>
  <cellXfs count="184">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top" wrapText="1"/>
    </xf>
    <xf numFmtId="0" fontId="2" fillId="0" borderId="0" xfId="0" applyFont="1" applyAlignment="1">
      <alignment vertical="top"/>
    </xf>
    <xf numFmtId="0" fontId="1" fillId="0" borderId="0" xfId="0" applyFont="1" applyAlignment="1">
      <alignment vertical="top"/>
    </xf>
    <xf numFmtId="0" fontId="45" fillId="0" borderId="0" xfId="0" applyFont="1" applyAlignment="1">
      <alignment horizontal="center" vertical="top"/>
    </xf>
    <xf numFmtId="0" fontId="1" fillId="2" borderId="0" xfId="0" applyFont="1" applyFill="1" applyAlignment="1">
      <alignment vertical="top" wrapText="1"/>
    </xf>
    <xf numFmtId="0" fontId="7" fillId="3" borderId="0" xfId="0" applyFont="1" applyFill="1" applyBorder="1" applyAlignment="1" applyProtection="1">
      <alignment horizontal="center"/>
      <protection locked="0"/>
    </xf>
    <xf numFmtId="0" fontId="6" fillId="3" borderId="0" xfId="0" applyFont="1" applyFill="1" applyBorder="1" applyAlignment="1" applyProtection="1">
      <alignment horizontal="center"/>
      <protection locked="0"/>
    </xf>
    <xf numFmtId="0" fontId="47" fillId="3" borderId="0" xfId="0" applyFont="1" applyFill="1" applyBorder="1" applyAlignment="1" applyProtection="1">
      <alignment horizontal="center"/>
      <protection locked="0"/>
    </xf>
    <xf numFmtId="0" fontId="10" fillId="3" borderId="0" xfId="0" applyFont="1" applyFill="1" applyBorder="1" applyAlignment="1" applyProtection="1">
      <alignment horizontal="center"/>
      <protection locked="0"/>
    </xf>
    <xf numFmtId="2" fontId="10" fillId="3" borderId="0" xfId="0" applyNumberFormat="1" applyFont="1" applyFill="1" applyBorder="1" applyAlignment="1" applyProtection="1">
      <alignment horizontal="center"/>
      <protection locked="0"/>
    </xf>
    <xf numFmtId="164" fontId="13" fillId="3" borderId="0" xfId="0" applyNumberFormat="1" applyFont="1" applyFill="1" applyBorder="1" applyAlignment="1" applyProtection="1">
      <alignment horizontal="center"/>
      <protection locked="0"/>
    </xf>
    <xf numFmtId="0" fontId="13" fillId="3" borderId="0" xfId="0" applyNumberFormat="1" applyFont="1" applyFill="1" applyBorder="1" applyAlignment="1" applyProtection="1">
      <alignment horizontal="center"/>
      <protection locked="0"/>
    </xf>
    <xf numFmtId="0" fontId="6" fillId="0" borderId="0" xfId="0" applyFont="1" applyProtection="1"/>
    <xf numFmtId="0" fontId="6" fillId="3" borderId="0" xfId="0" applyFont="1" applyFill="1" applyBorder="1" applyProtection="1"/>
    <xf numFmtId="0" fontId="42" fillId="3" borderId="0" xfId="0" applyFont="1" applyFill="1" applyBorder="1" applyProtection="1"/>
    <xf numFmtId="0" fontId="6" fillId="3" borderId="0" xfId="0" applyFont="1" applyFill="1" applyBorder="1" applyAlignment="1" applyProtection="1">
      <alignment horizontal="right"/>
    </xf>
    <xf numFmtId="0" fontId="8" fillId="3" borderId="0" xfId="0" applyFont="1" applyFill="1" applyBorder="1" applyProtection="1"/>
    <xf numFmtId="0" fontId="8" fillId="3" borderId="0" xfId="0" applyFont="1" applyFill="1" applyBorder="1" applyAlignment="1" applyProtection="1">
      <alignment horizontal="right" vertical="center"/>
    </xf>
    <xf numFmtId="0" fontId="10" fillId="3" borderId="0" xfId="0" applyFont="1" applyFill="1" applyBorder="1" applyProtection="1"/>
    <xf numFmtId="0" fontId="19" fillId="3" borderId="0" xfId="0" applyFont="1" applyFill="1" applyBorder="1" applyAlignment="1" applyProtection="1">
      <alignment horizontal="right"/>
    </xf>
    <xf numFmtId="0" fontId="10" fillId="3" borderId="0" xfId="0" applyFont="1" applyFill="1" applyBorder="1" applyAlignment="1" applyProtection="1">
      <alignment horizontal="right"/>
    </xf>
    <xf numFmtId="164" fontId="10" fillId="3" borderId="0" xfId="0" applyNumberFormat="1" applyFont="1" applyFill="1" applyBorder="1" applyAlignment="1" applyProtection="1">
      <alignment horizontal="center"/>
    </xf>
    <xf numFmtId="164" fontId="11" fillId="3" borderId="0" xfId="0" applyNumberFormat="1" applyFont="1" applyFill="1" applyBorder="1" applyAlignment="1" applyProtection="1">
      <alignment horizontal="center"/>
    </xf>
    <xf numFmtId="164" fontId="13" fillId="3" borderId="0" xfId="0" applyNumberFormat="1" applyFont="1" applyFill="1" applyBorder="1" applyAlignment="1" applyProtection="1">
      <alignment horizontal="center"/>
    </xf>
    <xf numFmtId="0" fontId="7" fillId="3" borderId="0" xfId="0" applyFont="1" applyFill="1" applyBorder="1" applyAlignment="1" applyProtection="1">
      <alignment horizontal="right"/>
    </xf>
    <xf numFmtId="0" fontId="7" fillId="3" borderId="0" xfId="0" applyFont="1" applyFill="1" applyBorder="1" applyProtection="1"/>
    <xf numFmtId="3" fontId="7" fillId="3" borderId="0" xfId="0" applyNumberFormat="1" applyFont="1" applyFill="1" applyBorder="1" applyAlignment="1" applyProtection="1"/>
    <xf numFmtId="0" fontId="12" fillId="3" borderId="0" xfId="0" applyFont="1" applyFill="1" applyBorder="1" applyAlignment="1" applyProtection="1"/>
    <xf numFmtId="165" fontId="13" fillId="3" borderId="0" xfId="0" applyNumberFormat="1" applyFont="1" applyFill="1" applyBorder="1" applyAlignment="1" applyProtection="1">
      <alignment horizontal="center"/>
    </xf>
    <xf numFmtId="0" fontId="6" fillId="3" borderId="0" xfId="0" applyFont="1" applyFill="1" applyBorder="1" applyAlignment="1" applyProtection="1">
      <alignment vertical="center"/>
    </xf>
    <xf numFmtId="0" fontId="27" fillId="3" borderId="0" xfId="0" applyFont="1" applyFill="1" applyBorder="1" applyAlignment="1" applyProtection="1"/>
    <xf numFmtId="0" fontId="46" fillId="3" borderId="0" xfId="0" applyFont="1" applyFill="1" applyBorder="1" applyAlignment="1" applyProtection="1">
      <alignment horizontal="center"/>
      <protection locked="0"/>
    </xf>
    <xf numFmtId="2" fontId="46" fillId="3" borderId="0" xfId="0" applyNumberFormat="1" applyFont="1" applyFill="1" applyBorder="1" applyAlignment="1" applyProtection="1">
      <alignment horizontal="center"/>
      <protection locked="0"/>
    </xf>
    <xf numFmtId="0" fontId="6" fillId="3" borderId="0" xfId="0" applyFont="1" applyFill="1" applyBorder="1" applyAlignment="1" applyProtection="1">
      <alignment horizontal="right" wrapText="1"/>
    </xf>
    <xf numFmtId="0" fontId="46" fillId="3" borderId="0" xfId="0" applyFont="1" applyFill="1" applyBorder="1" applyProtection="1"/>
    <xf numFmtId="0" fontId="48" fillId="3" borderId="0" xfId="0" applyFont="1" applyFill="1" applyBorder="1" applyAlignment="1" applyProtection="1">
      <alignment horizontal="right"/>
    </xf>
    <xf numFmtId="164" fontId="46" fillId="3" borderId="0" xfId="0" applyNumberFormat="1" applyFont="1" applyFill="1" applyBorder="1" applyAlignment="1" applyProtection="1">
      <alignment horizontal="center"/>
      <protection locked="0"/>
    </xf>
    <xf numFmtId="1" fontId="46" fillId="3" borderId="0" xfId="0" applyNumberFormat="1" applyFont="1" applyFill="1" applyBorder="1" applyAlignment="1" applyProtection="1">
      <alignment horizontal="center"/>
      <protection locked="0"/>
    </xf>
    <xf numFmtId="166" fontId="46" fillId="3" borderId="0" xfId="0" applyNumberFormat="1" applyFont="1" applyFill="1" applyBorder="1" applyAlignment="1" applyProtection="1">
      <alignment horizontal="center"/>
      <protection locked="0"/>
    </xf>
    <xf numFmtId="2" fontId="13" fillId="3" borderId="0" xfId="0" applyNumberFormat="1" applyFont="1" applyFill="1" applyBorder="1" applyAlignment="1" applyProtection="1">
      <alignment horizontal="center"/>
      <protection locked="0"/>
    </xf>
    <xf numFmtId="0" fontId="46" fillId="3" borderId="0" xfId="0" applyFont="1" applyFill="1" applyBorder="1" applyAlignment="1" applyProtection="1">
      <alignment horizontal="right"/>
    </xf>
    <xf numFmtId="0" fontId="49" fillId="3" borderId="0" xfId="0" applyFont="1" applyFill="1" applyBorder="1" applyAlignment="1" applyProtection="1">
      <alignment horizontal="left"/>
    </xf>
    <xf numFmtId="0" fontId="0" fillId="0" borderId="0" xfId="0" applyAlignment="1">
      <alignment wrapText="1"/>
    </xf>
    <xf numFmtId="0" fontId="6" fillId="3" borderId="0" xfId="0" applyFont="1" applyFill="1" applyBorder="1" applyAlignment="1" applyProtection="1">
      <alignment horizontal="center"/>
    </xf>
    <xf numFmtId="0" fontId="10" fillId="3" borderId="0" xfId="0" applyFont="1" applyFill="1" applyBorder="1" applyAlignment="1" applyProtection="1">
      <alignment horizontal="left"/>
    </xf>
    <xf numFmtId="3" fontId="7" fillId="3" borderId="0" xfId="0" applyNumberFormat="1" applyFont="1" applyFill="1" applyBorder="1" applyAlignment="1" applyProtection="1">
      <alignment horizontal="center"/>
    </xf>
    <xf numFmtId="0" fontId="6" fillId="3" borderId="0" xfId="0" applyFont="1" applyFill="1" applyBorder="1" applyAlignment="1" applyProtection="1">
      <alignment horizontal="left" vertical="center"/>
    </xf>
    <xf numFmtId="0" fontId="10" fillId="3" borderId="0" xfId="0" applyFont="1" applyFill="1" applyBorder="1" applyAlignment="1" applyProtection="1">
      <alignment horizontal="center"/>
    </xf>
    <xf numFmtId="0" fontId="6" fillId="3" borderId="0" xfId="0" applyFont="1" applyFill="1" applyBorder="1" applyAlignment="1" applyProtection="1">
      <alignment horizontal="left"/>
    </xf>
    <xf numFmtId="0" fontId="7"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46" fillId="3" borderId="0" xfId="0" applyFont="1" applyFill="1" applyBorder="1" applyAlignment="1" applyProtection="1">
      <alignment horizontal="center"/>
    </xf>
    <xf numFmtId="0" fontId="6" fillId="3" borderId="0" xfId="0" applyFont="1" applyFill="1" applyBorder="1" applyAlignment="1" applyProtection="1">
      <alignment horizontal="center" vertical="center"/>
    </xf>
    <xf numFmtId="0" fontId="6" fillId="3" borderId="0" xfId="0" applyFont="1" applyFill="1" applyBorder="1" applyAlignment="1" applyProtection="1">
      <alignment horizontal="right" vertical="center"/>
    </xf>
    <xf numFmtId="165" fontId="13" fillId="3" borderId="0" xfId="0" applyNumberFormat="1" applyFont="1" applyFill="1" applyBorder="1" applyAlignment="1" applyProtection="1">
      <alignment horizontal="left"/>
    </xf>
    <xf numFmtId="0" fontId="6" fillId="4" borderId="0" xfId="0" applyFont="1" applyFill="1" applyBorder="1" applyProtection="1"/>
    <xf numFmtId="0" fontId="42" fillId="4" borderId="0" xfId="0" applyFont="1" applyFill="1" applyBorder="1" applyProtection="1"/>
    <xf numFmtId="0" fontId="6" fillId="4" borderId="0" xfId="0" applyFont="1" applyFill="1" applyBorder="1" applyAlignment="1" applyProtection="1">
      <alignment horizontal="right"/>
    </xf>
    <xf numFmtId="0" fontId="47" fillId="4" borderId="0" xfId="0" applyFont="1" applyFill="1" applyBorder="1" applyAlignment="1" applyProtection="1">
      <alignment horizontal="center"/>
    </xf>
    <xf numFmtId="0" fontId="6" fillId="4" borderId="0" xfId="0" applyFont="1" applyFill="1" applyBorder="1" applyAlignment="1" applyProtection="1">
      <alignment horizontal="left"/>
    </xf>
    <xf numFmtId="0" fontId="6" fillId="4" borderId="0" xfId="0" applyFont="1" applyFill="1" applyBorder="1" applyAlignment="1" applyProtection="1">
      <alignment vertical="center"/>
    </xf>
    <xf numFmtId="0" fontId="6" fillId="4" borderId="0" xfId="0" applyFont="1" applyFill="1" applyBorder="1" applyAlignment="1" applyProtection="1">
      <alignment horizontal="center"/>
    </xf>
    <xf numFmtId="0" fontId="10" fillId="4" borderId="0" xfId="0" applyFont="1" applyFill="1" applyBorder="1" applyProtection="1"/>
    <xf numFmtId="0" fontId="10" fillId="4" borderId="0" xfId="0" applyFont="1" applyFill="1" applyBorder="1" applyAlignment="1" applyProtection="1">
      <alignment horizontal="right"/>
    </xf>
    <xf numFmtId="0" fontId="10" fillId="4" borderId="0" xfId="0" applyFont="1" applyFill="1" applyBorder="1" applyAlignment="1" applyProtection="1">
      <alignment horizontal="center"/>
    </xf>
    <xf numFmtId="2" fontId="10" fillId="4" borderId="0" xfId="0" applyNumberFormat="1" applyFont="1" applyFill="1" applyBorder="1" applyAlignment="1" applyProtection="1">
      <alignment horizontal="center"/>
    </xf>
    <xf numFmtId="0" fontId="10" fillId="4" borderId="0" xfId="0" applyFont="1" applyFill="1" applyBorder="1" applyAlignment="1" applyProtection="1">
      <alignment horizontal="left"/>
    </xf>
    <xf numFmtId="164" fontId="10" fillId="4" borderId="0" xfId="0" applyNumberFormat="1" applyFont="1" applyFill="1" applyBorder="1" applyAlignment="1" applyProtection="1">
      <alignment horizontal="center"/>
    </xf>
    <xf numFmtId="164" fontId="11" fillId="4" borderId="0" xfId="0" applyNumberFormat="1" applyFont="1" applyFill="1" applyBorder="1" applyAlignment="1" applyProtection="1">
      <alignment horizontal="center"/>
    </xf>
    <xf numFmtId="0" fontId="7" fillId="4" borderId="0" xfId="0" applyFont="1" applyFill="1" applyBorder="1" applyAlignment="1" applyProtection="1">
      <alignment horizontal="right"/>
    </xf>
    <xf numFmtId="164" fontId="13" fillId="4" borderId="0" xfId="0" applyNumberFormat="1" applyFont="1" applyFill="1" applyBorder="1" applyAlignment="1" applyProtection="1">
      <alignment horizontal="center"/>
    </xf>
    <xf numFmtId="0" fontId="7" fillId="4" borderId="0" xfId="0" applyFont="1" applyFill="1" applyBorder="1" applyProtection="1"/>
    <xf numFmtId="3" fontId="7" fillId="4" borderId="0" xfId="0" applyNumberFormat="1" applyFont="1" applyFill="1" applyBorder="1" applyAlignment="1" applyProtection="1"/>
    <xf numFmtId="0" fontId="27" fillId="4" borderId="0" xfId="0" applyFont="1" applyFill="1" applyBorder="1" applyAlignment="1" applyProtection="1"/>
    <xf numFmtId="165" fontId="13" fillId="4" borderId="0" xfId="0" applyNumberFormat="1" applyFont="1" applyFill="1" applyBorder="1" applyAlignment="1" applyProtection="1">
      <alignment horizontal="left"/>
    </xf>
    <xf numFmtId="0" fontId="8" fillId="4" borderId="0" xfId="0" applyFont="1" applyFill="1" applyBorder="1" applyProtection="1"/>
    <xf numFmtId="0" fontId="8" fillId="4" borderId="0" xfId="0" applyFont="1" applyFill="1" applyBorder="1" applyAlignment="1" applyProtection="1">
      <alignment horizontal="right" vertical="center"/>
    </xf>
    <xf numFmtId="0" fontId="19" fillId="4" borderId="0" xfId="0" applyFont="1" applyFill="1" applyBorder="1" applyAlignment="1" applyProtection="1">
      <alignment horizontal="right"/>
    </xf>
    <xf numFmtId="0" fontId="7" fillId="4" borderId="0" xfId="0" applyFont="1" applyFill="1" applyBorder="1" applyAlignment="1" applyProtection="1">
      <alignment horizontal="left"/>
    </xf>
    <xf numFmtId="3" fontId="7" fillId="4" borderId="0" xfId="0" applyNumberFormat="1" applyFont="1" applyFill="1" applyBorder="1" applyAlignment="1" applyProtection="1">
      <alignment horizontal="center"/>
    </xf>
    <xf numFmtId="0" fontId="13" fillId="4" borderId="0" xfId="0" applyNumberFormat="1" applyFont="1" applyFill="1" applyBorder="1" applyAlignment="1" applyProtection="1">
      <alignment horizontal="center"/>
    </xf>
    <xf numFmtId="0" fontId="7" fillId="4" borderId="0" xfId="0" applyFont="1" applyFill="1" applyBorder="1" applyAlignment="1" applyProtection="1">
      <alignment horizontal="center"/>
    </xf>
    <xf numFmtId="0" fontId="12" fillId="4" borderId="0" xfId="0" applyFont="1" applyFill="1" applyBorder="1" applyAlignment="1" applyProtection="1"/>
    <xf numFmtId="165" fontId="13" fillId="4" borderId="0" xfId="0" applyNumberFormat="1" applyFont="1" applyFill="1" applyBorder="1" applyAlignment="1" applyProtection="1">
      <alignment horizontal="center"/>
    </xf>
    <xf numFmtId="0" fontId="6" fillId="4" borderId="0" xfId="0" applyFont="1" applyFill="1" applyBorder="1" applyAlignment="1" applyProtection="1"/>
    <xf numFmtId="0" fontId="6" fillId="4" borderId="0" xfId="0" applyFont="1" applyFill="1" applyBorder="1" applyAlignment="1" applyProtection="1">
      <alignment wrapText="1"/>
    </xf>
    <xf numFmtId="0" fontId="47" fillId="4" borderId="0" xfId="0" applyFont="1" applyFill="1" applyBorder="1" applyAlignment="1" applyProtection="1">
      <alignment horizontal="center" vertical="center"/>
    </xf>
    <xf numFmtId="0" fontId="6" fillId="4" borderId="0" xfId="0" applyFont="1" applyFill="1" applyBorder="1" applyAlignment="1" applyProtection="1">
      <alignment horizontal="left" vertical="center"/>
    </xf>
    <xf numFmtId="0" fontId="6" fillId="4" borderId="0" xfId="0" applyFont="1" applyFill="1" applyBorder="1" applyAlignment="1" applyProtection="1">
      <alignment horizontal="center" vertical="center"/>
    </xf>
    <xf numFmtId="0" fontId="6" fillId="4" borderId="0" xfId="0" applyFont="1" applyFill="1" applyBorder="1" applyAlignment="1" applyProtection="1">
      <alignment horizontal="right" vertical="center"/>
    </xf>
    <xf numFmtId="1" fontId="10" fillId="4" borderId="0" xfId="0" applyNumberFormat="1" applyFont="1" applyFill="1" applyBorder="1" applyAlignment="1" applyProtection="1">
      <alignment horizontal="center"/>
    </xf>
    <xf numFmtId="166" fontId="10" fillId="4" borderId="0" xfId="0" applyNumberFormat="1" applyFont="1" applyFill="1" applyBorder="1" applyAlignment="1" applyProtection="1">
      <alignment horizontal="center"/>
    </xf>
    <xf numFmtId="2" fontId="13" fillId="4" borderId="0" xfId="0" applyNumberFormat="1" applyFont="1" applyFill="1" applyBorder="1" applyAlignment="1" applyProtection="1">
      <alignment horizontal="center"/>
    </xf>
    <xf numFmtId="0" fontId="2" fillId="0" borderId="0" xfId="0" applyFont="1" applyAlignment="1">
      <alignment horizontal="center" vertical="top" wrapText="1"/>
    </xf>
    <xf numFmtId="0" fontId="45" fillId="0" borderId="0" xfId="0" applyFont="1" applyAlignment="1">
      <alignment horizontal="center"/>
    </xf>
    <xf numFmtId="0" fontId="2" fillId="0" borderId="1" xfId="0" applyFont="1" applyBorder="1" applyAlignment="1">
      <alignment horizontal="center" vertical="top" wrapText="1"/>
    </xf>
    <xf numFmtId="0" fontId="45" fillId="0" borderId="1" xfId="0" applyFont="1" applyBorder="1" applyAlignment="1">
      <alignment horizontal="center"/>
    </xf>
    <xf numFmtId="0" fontId="2" fillId="0" borderId="0" xfId="0" applyFont="1" applyAlignment="1">
      <alignment horizontal="left" vertical="top"/>
    </xf>
    <xf numFmtId="0" fontId="6" fillId="4" borderId="0"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10" fillId="4" borderId="0" xfId="0" applyFont="1" applyFill="1" applyBorder="1" applyAlignment="1" applyProtection="1">
      <alignment horizontal="center"/>
    </xf>
    <xf numFmtId="0" fontId="10" fillId="4" borderId="0" xfId="0" applyFont="1" applyFill="1" applyBorder="1" applyAlignment="1" applyProtection="1">
      <alignment horizontal="left"/>
    </xf>
    <xf numFmtId="0" fontId="9" fillId="4" borderId="0" xfId="0" applyFont="1" applyFill="1" applyBorder="1" applyAlignment="1" applyProtection="1">
      <alignment horizontal="left"/>
    </xf>
    <xf numFmtId="0" fontId="9" fillId="3" borderId="0" xfId="0" applyFont="1" applyFill="1" applyBorder="1" applyAlignment="1" applyProtection="1">
      <alignment horizontal="left"/>
    </xf>
    <xf numFmtId="0" fontId="10" fillId="3" borderId="0" xfId="0" applyFont="1" applyFill="1" applyBorder="1" applyAlignment="1" applyProtection="1">
      <alignment horizontal="center"/>
    </xf>
    <xf numFmtId="3" fontId="7" fillId="4" borderId="0" xfId="0" applyNumberFormat="1" applyFont="1" applyFill="1" applyBorder="1" applyAlignment="1" applyProtection="1">
      <alignment horizontal="center"/>
    </xf>
    <xf numFmtId="0" fontId="6" fillId="4" borderId="0" xfId="0" applyFont="1" applyFill="1" applyBorder="1" applyAlignment="1" applyProtection="1">
      <alignment horizontal="left"/>
    </xf>
    <xf numFmtId="0" fontId="6" fillId="3" borderId="0" xfId="0" applyFont="1" applyFill="1" applyBorder="1" applyAlignment="1" applyProtection="1">
      <alignment horizontal="left"/>
    </xf>
    <xf numFmtId="3" fontId="6" fillId="4" borderId="0" xfId="0" applyNumberFormat="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0" xfId="0" applyFont="1" applyFill="1" applyBorder="1" applyAlignment="1" applyProtection="1">
      <alignment horizontal="left" vertical="center"/>
    </xf>
    <xf numFmtId="3" fontId="6" fillId="3" borderId="0" xfId="0" applyNumberFormat="1" applyFont="1" applyFill="1" applyBorder="1" applyAlignment="1" applyProtection="1">
      <alignment horizontal="center"/>
    </xf>
    <xf numFmtId="0" fontId="6" fillId="3" borderId="0" xfId="0" applyFont="1" applyFill="1" applyBorder="1" applyAlignment="1" applyProtection="1">
      <alignment horizontal="center"/>
    </xf>
    <xf numFmtId="0" fontId="10" fillId="3" borderId="0" xfId="0" applyFont="1" applyFill="1" applyBorder="1" applyAlignment="1" applyProtection="1">
      <alignment horizontal="left"/>
    </xf>
    <xf numFmtId="3" fontId="7" fillId="3" borderId="0" xfId="0" applyNumberFormat="1" applyFont="1" applyFill="1" applyBorder="1" applyAlignment="1" applyProtection="1">
      <alignment horizontal="center"/>
    </xf>
    <xf numFmtId="0" fontId="6" fillId="3" borderId="0" xfId="0" applyFont="1" applyFill="1" applyBorder="1" applyAlignment="1" applyProtection="1">
      <alignment horizontal="left" vertical="center"/>
    </xf>
    <xf numFmtId="0" fontId="7" fillId="4" borderId="0" xfId="0" applyFont="1" applyFill="1" applyBorder="1" applyAlignment="1" applyProtection="1">
      <alignment horizontal="left"/>
    </xf>
    <xf numFmtId="0" fontId="7" fillId="4" borderId="0" xfId="0" applyFont="1" applyFill="1" applyBorder="1" applyAlignment="1" applyProtection="1">
      <alignment horizontal="center"/>
    </xf>
    <xf numFmtId="0" fontId="7" fillId="3" borderId="0" xfId="0" applyFont="1" applyFill="1" applyBorder="1" applyAlignment="1" applyProtection="1">
      <alignment horizontal="left"/>
    </xf>
    <xf numFmtId="0" fontId="7" fillId="3" borderId="0" xfId="0" applyFont="1" applyFill="1" applyBorder="1" applyAlignment="1" applyProtection="1">
      <alignment horizontal="center"/>
    </xf>
    <xf numFmtId="0" fontId="6" fillId="4" borderId="0" xfId="0" applyFont="1" applyFill="1" applyBorder="1" applyAlignment="1" applyProtection="1">
      <alignment horizontal="left" wrapText="1"/>
    </xf>
    <xf numFmtId="3" fontId="7" fillId="3" borderId="0" xfId="0" applyNumberFormat="1" applyFont="1" applyFill="1" applyBorder="1" applyAlignment="1" applyProtection="1">
      <alignment horizontal="center"/>
      <protection locked="0"/>
    </xf>
    <xf numFmtId="164" fontId="13" fillId="4" borderId="0" xfId="0" applyNumberFormat="1" applyFont="1" applyFill="1" applyBorder="1" applyAlignment="1" applyProtection="1">
      <alignment horizontal="center" vertical="top" wrapText="1"/>
    </xf>
    <xf numFmtId="0" fontId="46" fillId="3" borderId="0" xfId="0" applyFont="1" applyFill="1" applyBorder="1" applyAlignment="1" applyProtection="1">
      <alignment horizontal="center"/>
    </xf>
    <xf numFmtId="0" fontId="50" fillId="3" borderId="0" xfId="0" applyFont="1" applyFill="1" applyBorder="1" applyAlignment="1" applyProtection="1">
      <alignment horizontal="left"/>
    </xf>
    <xf numFmtId="164" fontId="13" fillId="3" borderId="0" xfId="0" applyNumberFormat="1" applyFont="1" applyFill="1" applyBorder="1" applyAlignment="1" applyProtection="1">
      <alignment horizontal="center" vertical="top" wrapText="1"/>
    </xf>
    <xf numFmtId="0" fontId="6" fillId="4"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5" fillId="4"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wrapText="1"/>
    </xf>
    <xf numFmtId="3" fontId="46" fillId="3" borderId="0" xfId="0" applyNumberFormat="1" applyFont="1" applyFill="1" applyBorder="1" applyAlignment="1" applyProtection="1">
      <alignment horizontal="center"/>
    </xf>
    <xf numFmtId="0" fontId="46" fillId="3" borderId="0" xfId="0" applyFont="1" applyFill="1" applyBorder="1" applyAlignment="1" applyProtection="1">
      <alignment horizontal="center" vertical="center"/>
    </xf>
    <xf numFmtId="0" fontId="43" fillId="3" borderId="0" xfId="0" applyFont="1" applyFill="1" applyBorder="1" applyAlignment="1" applyProtection="1">
      <alignment horizontal="left" wrapText="1"/>
    </xf>
    <xf numFmtId="0" fontId="6" fillId="3" borderId="0" xfId="0" applyFont="1" applyFill="1" applyBorder="1" applyAlignment="1" applyProtection="1">
      <alignment horizontal="left" wrapText="1"/>
    </xf>
    <xf numFmtId="166" fontId="46" fillId="3" borderId="0" xfId="0" applyNumberFormat="1" applyFont="1" applyFill="1" applyBorder="1" applyAlignment="1" applyProtection="1">
      <alignment horizontal="center" vertical="center"/>
      <protection locked="0"/>
    </xf>
    <xf numFmtId="0" fontId="46" fillId="3" borderId="0" xfId="0" applyFont="1" applyFill="1" applyBorder="1" applyAlignment="1" applyProtection="1">
      <alignment horizontal="left"/>
    </xf>
    <xf numFmtId="0" fontId="49" fillId="3" borderId="0" xfId="0" applyFont="1" applyFill="1" applyBorder="1" applyAlignment="1" applyProtection="1">
      <alignment horizontal="center"/>
    </xf>
    <xf numFmtId="0" fontId="46" fillId="3" borderId="2" xfId="0" applyFont="1" applyFill="1" applyBorder="1" applyAlignment="1" applyProtection="1">
      <alignment horizontal="center"/>
    </xf>
    <xf numFmtId="0" fontId="46" fillId="3" borderId="3" xfId="0" applyFont="1" applyFill="1" applyBorder="1" applyAlignment="1" applyProtection="1">
      <alignment horizontal="center"/>
    </xf>
    <xf numFmtId="0" fontId="46" fillId="3" borderId="0" xfId="0" applyFont="1" applyFill="1" applyBorder="1" applyAlignment="1" applyProtection="1">
      <alignment horizontal="right" vertical="center"/>
    </xf>
    <xf numFmtId="0" fontId="6" fillId="3" borderId="3" xfId="0" applyFont="1" applyFill="1" applyBorder="1" applyAlignment="1" applyProtection="1">
      <alignment horizontal="center"/>
    </xf>
    <xf numFmtId="0" fontId="6" fillId="3" borderId="0" xfId="0" applyFont="1" applyFill="1" applyBorder="1" applyAlignment="1" applyProtection="1">
      <alignment horizontal="right" vertical="center"/>
    </xf>
    <xf numFmtId="0" fontId="6" fillId="3" borderId="2" xfId="0" applyFont="1" applyFill="1" applyBorder="1" applyAlignment="1" applyProtection="1">
      <alignment horizontal="center"/>
    </xf>
    <xf numFmtId="0" fontId="6" fillId="4" borderId="2" xfId="0" applyFont="1" applyFill="1" applyBorder="1" applyAlignment="1" applyProtection="1">
      <alignment horizontal="center"/>
    </xf>
    <xf numFmtId="0" fontId="6" fillId="4" borderId="0" xfId="0" applyFont="1" applyFill="1" applyBorder="1" applyAlignment="1" applyProtection="1">
      <alignment horizontal="right" vertical="center"/>
    </xf>
    <xf numFmtId="0" fontId="6" fillId="4" borderId="3" xfId="0" applyFont="1" applyFill="1" applyBorder="1" applyAlignment="1" applyProtection="1">
      <alignment horizontal="center"/>
    </xf>
    <xf numFmtId="0" fontId="0" fillId="0" borderId="0" xfId="0" applyAlignment="1">
      <alignment horizontal="left" vertical="center" wrapText="1"/>
    </xf>
    <xf numFmtId="0" fontId="47" fillId="3" borderId="0" xfId="0" applyFont="1" applyFill="1" applyBorder="1" applyAlignment="1" applyProtection="1">
      <alignment horizontal="center"/>
    </xf>
    <xf numFmtId="0" fontId="7" fillId="0" borderId="0" xfId="0" applyFont="1" applyFill="1" applyBorder="1" applyProtection="1"/>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27" fillId="0" borderId="0" xfId="0" applyFont="1" applyFill="1" applyBorder="1" applyAlignment="1" applyProtection="1"/>
    <xf numFmtId="0" fontId="6" fillId="0" borderId="0" xfId="0" applyFont="1" applyFill="1" applyBorder="1" applyProtection="1"/>
    <xf numFmtId="0" fontId="6" fillId="0" borderId="0" xfId="0" applyFont="1" applyFill="1" applyBorder="1" applyAlignment="1" applyProtection="1">
      <alignment horizontal="center"/>
    </xf>
    <xf numFmtId="44" fontId="7" fillId="0" borderId="0" xfId="1" applyFont="1" applyFill="1" applyBorder="1" applyProtection="1"/>
    <xf numFmtId="0" fontId="51" fillId="0" borderId="0" xfId="0" applyFont="1" applyFill="1" applyProtection="1"/>
    <xf numFmtId="0" fontId="6" fillId="0" borderId="0" xfId="0" applyFont="1" applyFill="1" applyBorder="1" applyAlignment="1" applyProtection="1">
      <alignment horizontal="left"/>
    </xf>
    <xf numFmtId="164" fontId="6" fillId="0" borderId="0" xfId="0" applyNumberFormat="1" applyFont="1" applyFill="1" applyBorder="1" applyAlignment="1" applyProtection="1">
      <alignment horizontal="center"/>
    </xf>
    <xf numFmtId="164" fontId="11" fillId="0" borderId="0" xfId="0" applyNumberFormat="1" applyFont="1" applyFill="1" applyBorder="1" applyAlignment="1" applyProtection="1">
      <alignment horizontal="center"/>
    </xf>
    <xf numFmtId="0" fontId="6" fillId="0" borderId="0" xfId="0" applyFont="1" applyAlignment="1" applyProtection="1">
      <alignment horizontal="center"/>
    </xf>
    <xf numFmtId="0" fontId="9" fillId="0" borderId="0" xfId="0" applyFont="1" applyFill="1" applyBorder="1" applyProtection="1"/>
    <xf numFmtId="0" fontId="10" fillId="0" borderId="0" xfId="0" applyFont="1" applyFill="1" applyBorder="1" applyAlignment="1" applyProtection="1">
      <alignment horizontal="center"/>
    </xf>
    <xf numFmtId="0" fontId="10" fillId="0" borderId="0" xfId="0" applyFont="1" applyFill="1" applyBorder="1" applyProtection="1"/>
    <xf numFmtId="0" fontId="51" fillId="0" borderId="0" xfId="0" applyFont="1" applyProtection="1"/>
    <xf numFmtId="0" fontId="10" fillId="0" borderId="0" xfId="0" applyFont="1" applyFill="1" applyBorder="1" applyAlignment="1" applyProtection="1">
      <alignment horizontal="left"/>
    </xf>
    <xf numFmtId="164" fontId="10" fillId="0" borderId="0" xfId="0" applyNumberFormat="1" applyFont="1" applyFill="1" applyBorder="1" applyAlignment="1" applyProtection="1">
      <alignment horizontal="center"/>
    </xf>
    <xf numFmtId="0" fontId="14" fillId="0" borderId="0" xfId="0" applyFont="1" applyFill="1" applyBorder="1" applyProtection="1"/>
    <xf numFmtId="0" fontId="14" fillId="0" borderId="0" xfId="0" applyFont="1" applyFill="1" applyBorder="1" applyAlignment="1" applyProtection="1">
      <alignment horizontal="center"/>
    </xf>
    <xf numFmtId="3" fontId="14" fillId="0" borderId="0" xfId="0" applyNumberFormat="1" applyFont="1" applyFill="1" applyBorder="1" applyAlignment="1" applyProtection="1">
      <alignment horizontal="center"/>
    </xf>
    <xf numFmtId="0" fontId="28" fillId="0" borderId="0" xfId="0" applyFont="1" applyFill="1" applyBorder="1" applyAlignment="1" applyProtection="1"/>
    <xf numFmtId="164" fontId="16"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13" fillId="3" borderId="0" xfId="0" applyNumberFormat="1" applyFont="1" applyFill="1" applyBorder="1" applyAlignment="1" applyProtection="1">
      <alignment horizontal="center"/>
    </xf>
    <xf numFmtId="0" fontId="12" fillId="0" borderId="0" xfId="0" applyFont="1" applyFill="1" applyBorder="1" applyAlignment="1" applyProtection="1"/>
    <xf numFmtId="0" fontId="15" fillId="0" borderId="0" xfId="0" applyFont="1" applyFill="1" applyBorder="1" applyAlignment="1" applyProtection="1"/>
    <xf numFmtId="2" fontId="46" fillId="3" borderId="0" xfId="0" applyNumberFormat="1" applyFont="1" applyFill="1" applyBorder="1" applyAlignment="1" applyProtection="1">
      <alignment horizontal="center"/>
    </xf>
    <xf numFmtId="0" fontId="7" fillId="0" borderId="0" xfId="0" applyFont="1" applyFill="1" applyBorder="1" applyAlignment="1" applyProtection="1">
      <alignment horizontal="right"/>
    </xf>
    <xf numFmtId="0" fontId="6" fillId="0" borderId="0" xfId="0" applyFont="1" applyFill="1" applyBorder="1" applyAlignment="1" applyProtection="1">
      <alignment horizontal="right"/>
    </xf>
    <xf numFmtId="0" fontId="6" fillId="0" borderId="0" xfId="0" applyFont="1" applyAlignment="1" applyProtection="1">
      <alignment horizontal="right"/>
    </xf>
    <xf numFmtId="0" fontId="7" fillId="4" borderId="0"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5" zoomScaleNormal="100" workbookViewId="0">
      <selection activeCell="H2" sqref="H2"/>
    </sheetView>
  </sheetViews>
  <sheetFormatPr defaultRowHeight="15" x14ac:dyDescent="0.2"/>
  <cols>
    <col min="1" max="1" width="6.7109375" style="2" bestFit="1" customWidth="1"/>
    <col min="2" max="2" width="2" style="6" bestFit="1" customWidth="1"/>
    <col min="3" max="3" width="36.42578125" style="3" bestFit="1" customWidth="1"/>
    <col min="4" max="4" width="9.140625" style="1"/>
    <col min="5" max="5" width="6.7109375" style="2" bestFit="1" customWidth="1"/>
    <col min="6" max="6" width="2" style="6" bestFit="1" customWidth="1"/>
    <col min="7" max="7" width="38.140625" style="3" customWidth="1"/>
    <col min="8" max="16384" width="9.140625" style="1"/>
  </cols>
  <sheetData>
    <row r="1" spans="1:7" x14ac:dyDescent="0.25">
      <c r="A1" s="96" t="s">
        <v>142</v>
      </c>
      <c r="B1" s="97"/>
      <c r="C1" s="97"/>
      <c r="D1" s="97"/>
      <c r="E1" s="97"/>
      <c r="F1" s="97"/>
      <c r="G1" s="97"/>
    </row>
    <row r="2" spans="1:7" ht="15.75" thickBot="1" x14ac:dyDescent="0.3">
      <c r="A2" s="98" t="s">
        <v>0</v>
      </c>
      <c r="B2" s="99"/>
      <c r="C2" s="99"/>
      <c r="D2" s="99"/>
      <c r="E2" s="99"/>
      <c r="F2" s="99"/>
      <c r="G2" s="99"/>
    </row>
    <row r="3" spans="1:7" ht="18.75" customHeight="1" x14ac:dyDescent="0.2">
      <c r="A3" s="2" t="s">
        <v>2</v>
      </c>
      <c r="B3" s="2" t="s">
        <v>1</v>
      </c>
      <c r="C3" s="3" t="s">
        <v>449</v>
      </c>
      <c r="E3" s="2" t="s">
        <v>450</v>
      </c>
      <c r="F3" s="2" t="s">
        <v>1</v>
      </c>
      <c r="G3" s="3" t="s">
        <v>108</v>
      </c>
    </row>
    <row r="4" spans="1:7" ht="25.5" x14ac:dyDescent="0.2">
      <c r="A4" s="2" t="s">
        <v>3</v>
      </c>
      <c r="B4" s="2" t="s">
        <v>1</v>
      </c>
      <c r="C4" s="7" t="s">
        <v>488</v>
      </c>
      <c r="E4" s="2" t="s">
        <v>451</v>
      </c>
      <c r="F4" s="2" t="s">
        <v>1</v>
      </c>
      <c r="G4" s="3" t="s">
        <v>109</v>
      </c>
    </row>
    <row r="5" spans="1:7" ht="25.5" x14ac:dyDescent="0.2">
      <c r="A5" s="2" t="s">
        <v>4</v>
      </c>
      <c r="B5" s="2" t="s">
        <v>1</v>
      </c>
      <c r="C5" s="3" t="s">
        <v>33</v>
      </c>
      <c r="E5" s="2" t="s">
        <v>452</v>
      </c>
      <c r="F5" s="2" t="s">
        <v>1</v>
      </c>
      <c r="G5" s="3" t="s">
        <v>110</v>
      </c>
    </row>
    <row r="6" spans="1:7" ht="14.25" x14ac:dyDescent="0.2">
      <c r="A6" s="2" t="s">
        <v>14</v>
      </c>
      <c r="B6" s="2" t="s">
        <v>1</v>
      </c>
      <c r="C6" s="3" t="s">
        <v>34</v>
      </c>
      <c r="E6" s="2" t="s">
        <v>453</v>
      </c>
      <c r="F6" s="2" t="s">
        <v>1</v>
      </c>
      <c r="G6" s="3" t="s">
        <v>111</v>
      </c>
    </row>
    <row r="7" spans="1:7" ht="14.25" x14ac:dyDescent="0.2">
      <c r="A7" s="2" t="s">
        <v>15</v>
      </c>
      <c r="B7" s="2" t="s">
        <v>1</v>
      </c>
      <c r="C7" s="3" t="s">
        <v>35</v>
      </c>
      <c r="E7" s="2" t="s">
        <v>80</v>
      </c>
      <c r="F7" s="2" t="s">
        <v>1</v>
      </c>
      <c r="G7" s="3" t="s">
        <v>112</v>
      </c>
    </row>
    <row r="8" spans="1:7" ht="25.5" x14ac:dyDescent="0.2">
      <c r="A8" s="2" t="s">
        <v>5</v>
      </c>
      <c r="B8" s="2" t="s">
        <v>1</v>
      </c>
      <c r="C8" s="3" t="s">
        <v>36</v>
      </c>
      <c r="E8" s="2" t="s">
        <v>81</v>
      </c>
      <c r="F8" s="2" t="s">
        <v>1</v>
      </c>
      <c r="G8" s="3" t="s">
        <v>113</v>
      </c>
    </row>
    <row r="9" spans="1:7" ht="28.5" x14ac:dyDescent="0.2">
      <c r="A9" s="2" t="s">
        <v>16</v>
      </c>
      <c r="B9" s="2" t="s">
        <v>1</v>
      </c>
      <c r="C9" s="3" t="s">
        <v>37</v>
      </c>
      <c r="E9" s="2" t="s">
        <v>96</v>
      </c>
      <c r="F9" s="2" t="s">
        <v>1</v>
      </c>
      <c r="G9" s="3" t="s">
        <v>114</v>
      </c>
    </row>
    <row r="10" spans="1:7" ht="28.5" x14ac:dyDescent="0.2">
      <c r="A10" s="2" t="s">
        <v>6</v>
      </c>
      <c r="B10" s="2" t="s">
        <v>1</v>
      </c>
      <c r="C10" s="3" t="s">
        <v>38</v>
      </c>
      <c r="E10" s="2" t="s">
        <v>97</v>
      </c>
      <c r="F10" s="2" t="s">
        <v>1</v>
      </c>
      <c r="G10" s="3" t="s">
        <v>115</v>
      </c>
    </row>
    <row r="11" spans="1:7" ht="12.75" x14ac:dyDescent="0.2">
      <c r="A11" s="2" t="s">
        <v>7</v>
      </c>
      <c r="B11" s="2" t="s">
        <v>1</v>
      </c>
      <c r="C11" s="3" t="s">
        <v>39</v>
      </c>
      <c r="E11" s="2" t="s">
        <v>82</v>
      </c>
      <c r="F11" s="2" t="s">
        <v>1</v>
      </c>
      <c r="G11" s="3" t="s">
        <v>116</v>
      </c>
    </row>
    <row r="12" spans="1:7" ht="25.5" x14ac:dyDescent="0.2">
      <c r="A12" s="2" t="s">
        <v>8</v>
      </c>
      <c r="B12" s="2" t="s">
        <v>1</v>
      </c>
      <c r="C12" s="7" t="s">
        <v>489</v>
      </c>
      <c r="E12" s="2" t="s">
        <v>98</v>
      </c>
      <c r="F12" s="2" t="s">
        <v>1</v>
      </c>
      <c r="G12" s="3" t="s">
        <v>117</v>
      </c>
    </row>
    <row r="13" spans="1:7" ht="25.5" x14ac:dyDescent="0.2">
      <c r="A13" s="2" t="s">
        <v>9</v>
      </c>
      <c r="B13" s="2" t="s">
        <v>1</v>
      </c>
      <c r="C13" s="7" t="s">
        <v>490</v>
      </c>
      <c r="E13" s="2" t="s">
        <v>83</v>
      </c>
      <c r="F13" s="2" t="s">
        <v>1</v>
      </c>
      <c r="G13" s="3" t="s">
        <v>118</v>
      </c>
    </row>
    <row r="14" spans="1:7" ht="14.25" x14ac:dyDescent="0.2">
      <c r="A14" s="2" t="s">
        <v>17</v>
      </c>
      <c r="B14" s="2" t="s">
        <v>1</v>
      </c>
      <c r="C14" s="3" t="s">
        <v>40</v>
      </c>
      <c r="E14" s="2" t="s">
        <v>84</v>
      </c>
      <c r="F14" s="2" t="s">
        <v>1</v>
      </c>
      <c r="G14" s="7" t="s">
        <v>492</v>
      </c>
    </row>
    <row r="15" spans="1:7" ht="14.25" x14ac:dyDescent="0.2">
      <c r="A15" s="2" t="s">
        <v>18</v>
      </c>
      <c r="B15" s="2" t="s">
        <v>1</v>
      </c>
      <c r="C15" s="3" t="s">
        <v>41</v>
      </c>
      <c r="E15" s="2" t="s">
        <v>85</v>
      </c>
      <c r="F15" s="2" t="s">
        <v>1</v>
      </c>
      <c r="G15" s="7" t="s">
        <v>493</v>
      </c>
    </row>
    <row r="16" spans="1:7" ht="25.5" x14ac:dyDescent="0.2">
      <c r="A16" s="2" t="s">
        <v>19</v>
      </c>
      <c r="B16" s="2" t="s">
        <v>1</v>
      </c>
      <c r="C16" s="3" t="s">
        <v>42</v>
      </c>
      <c r="E16" s="2" t="s">
        <v>86</v>
      </c>
      <c r="F16" s="2" t="s">
        <v>1</v>
      </c>
      <c r="G16" s="7" t="s">
        <v>494</v>
      </c>
    </row>
    <row r="17" spans="1:7" ht="25.5" x14ac:dyDescent="0.2">
      <c r="A17" s="2" t="s">
        <v>20</v>
      </c>
      <c r="B17" s="2" t="s">
        <v>1</v>
      </c>
      <c r="C17" s="3" t="s">
        <v>43</v>
      </c>
      <c r="E17" s="2" t="s">
        <v>99</v>
      </c>
      <c r="F17" s="2" t="s">
        <v>1</v>
      </c>
      <c r="G17" s="7" t="s">
        <v>495</v>
      </c>
    </row>
    <row r="18" spans="1:7" ht="25.5" x14ac:dyDescent="0.2">
      <c r="A18" s="2" t="s">
        <v>10</v>
      </c>
      <c r="B18" s="2" t="s">
        <v>1</v>
      </c>
      <c r="C18" s="3" t="s">
        <v>44</v>
      </c>
      <c r="E18" s="2" t="s">
        <v>87</v>
      </c>
      <c r="F18" s="2" t="s">
        <v>1</v>
      </c>
      <c r="G18" s="3" t="s">
        <v>447</v>
      </c>
    </row>
    <row r="19" spans="1:7" ht="25.5" x14ac:dyDescent="0.2">
      <c r="A19" s="2" t="s">
        <v>21</v>
      </c>
      <c r="B19" s="2" t="s">
        <v>1</v>
      </c>
      <c r="C19" s="3" t="s">
        <v>45</v>
      </c>
      <c r="E19" s="2" t="s">
        <v>88</v>
      </c>
      <c r="F19" s="2" t="s">
        <v>1</v>
      </c>
      <c r="G19" s="7" t="s">
        <v>496</v>
      </c>
    </row>
    <row r="20" spans="1:7" ht="15.75" x14ac:dyDescent="0.2">
      <c r="A20" s="2" t="s">
        <v>22</v>
      </c>
      <c r="B20" s="2" t="s">
        <v>1</v>
      </c>
      <c r="C20" s="3" t="s">
        <v>46</v>
      </c>
      <c r="E20" s="2" t="s">
        <v>100</v>
      </c>
      <c r="F20" s="2" t="s">
        <v>1</v>
      </c>
      <c r="G20" s="3" t="s">
        <v>454</v>
      </c>
    </row>
    <row r="21" spans="1:7" ht="27" x14ac:dyDescent="0.2">
      <c r="A21" s="2" t="s">
        <v>11</v>
      </c>
      <c r="B21" s="2" t="s">
        <v>1</v>
      </c>
      <c r="C21" s="3" t="s">
        <v>47</v>
      </c>
      <c r="E21" s="2" t="s">
        <v>119</v>
      </c>
      <c r="F21" s="2" t="s">
        <v>1</v>
      </c>
      <c r="G21" s="3" t="s">
        <v>455</v>
      </c>
    </row>
    <row r="22" spans="1:7" ht="28.5" x14ac:dyDescent="0.2">
      <c r="A22" s="2" t="s">
        <v>23</v>
      </c>
      <c r="B22" s="2" t="s">
        <v>1</v>
      </c>
      <c r="C22" s="3" t="s">
        <v>48</v>
      </c>
      <c r="E22" s="2" t="s">
        <v>89</v>
      </c>
      <c r="F22" s="2" t="s">
        <v>1</v>
      </c>
      <c r="G22" s="3" t="s">
        <v>120</v>
      </c>
    </row>
    <row r="23" spans="1:7" ht="25.5" x14ac:dyDescent="0.2">
      <c r="A23" s="2" t="s">
        <v>24</v>
      </c>
      <c r="B23" s="2" t="s">
        <v>1</v>
      </c>
      <c r="C23" s="3" t="s">
        <v>49</v>
      </c>
      <c r="E23" s="2" t="s">
        <v>101</v>
      </c>
      <c r="F23" s="2" t="s">
        <v>1</v>
      </c>
      <c r="G23" s="3" t="s">
        <v>121</v>
      </c>
    </row>
    <row r="24" spans="1:7" ht="25.5" x14ac:dyDescent="0.2">
      <c r="A24" s="2" t="s">
        <v>25</v>
      </c>
      <c r="B24" s="2" t="s">
        <v>1</v>
      </c>
      <c r="C24" s="3" t="s">
        <v>50</v>
      </c>
      <c r="E24" s="2" t="s">
        <v>102</v>
      </c>
      <c r="F24" s="2" t="s">
        <v>1</v>
      </c>
      <c r="G24" s="3" t="s">
        <v>122</v>
      </c>
    </row>
    <row r="25" spans="1:7" ht="14.25" x14ac:dyDescent="0.2">
      <c r="A25" s="2" t="s">
        <v>26</v>
      </c>
      <c r="B25" s="2" t="s">
        <v>1</v>
      </c>
      <c r="C25" s="3" t="s">
        <v>51</v>
      </c>
      <c r="E25" s="2" t="s">
        <v>103</v>
      </c>
      <c r="F25" s="2" t="s">
        <v>1</v>
      </c>
      <c r="G25" s="3" t="s">
        <v>129</v>
      </c>
    </row>
    <row r="26" spans="1:7" ht="14.25" x14ac:dyDescent="0.2">
      <c r="A26" s="2" t="s">
        <v>27</v>
      </c>
      <c r="B26" s="2" t="s">
        <v>1</v>
      </c>
      <c r="C26" s="3" t="s">
        <v>52</v>
      </c>
      <c r="E26" s="2" t="s">
        <v>90</v>
      </c>
      <c r="F26" s="2" t="s">
        <v>1</v>
      </c>
      <c r="G26" s="3" t="s">
        <v>123</v>
      </c>
    </row>
    <row r="27" spans="1:7" ht="25.5" x14ac:dyDescent="0.2">
      <c r="A27" s="2" t="s">
        <v>28</v>
      </c>
      <c r="B27" s="2" t="s">
        <v>1</v>
      </c>
      <c r="C27" s="3" t="s">
        <v>53</v>
      </c>
      <c r="E27" s="2" t="s">
        <v>104</v>
      </c>
      <c r="F27" s="2" t="s">
        <v>1</v>
      </c>
      <c r="G27" s="3" t="s">
        <v>124</v>
      </c>
    </row>
    <row r="28" spans="1:7" ht="25.5" x14ac:dyDescent="0.2">
      <c r="A28" s="2" t="s">
        <v>29</v>
      </c>
      <c r="B28" s="2" t="s">
        <v>1</v>
      </c>
      <c r="C28" s="7" t="s">
        <v>491</v>
      </c>
      <c r="E28" s="2" t="s">
        <v>105</v>
      </c>
      <c r="F28" s="2" t="s">
        <v>1</v>
      </c>
      <c r="G28" s="3" t="s">
        <v>125</v>
      </c>
    </row>
    <row r="29" spans="1:7" ht="25.5" x14ac:dyDescent="0.2">
      <c r="A29" s="2" t="s">
        <v>12</v>
      </c>
      <c r="B29" s="2" t="s">
        <v>1</v>
      </c>
      <c r="C29" s="3" t="s">
        <v>54</v>
      </c>
      <c r="E29" s="2" t="s">
        <v>91</v>
      </c>
      <c r="F29" s="2" t="s">
        <v>1</v>
      </c>
      <c r="G29" s="7" t="s">
        <v>497</v>
      </c>
    </row>
    <row r="30" spans="1:7" ht="15" customHeight="1" x14ac:dyDescent="0.2">
      <c r="A30" s="2" t="s">
        <v>30</v>
      </c>
      <c r="B30" s="2" t="s">
        <v>1</v>
      </c>
      <c r="C30" s="3" t="s">
        <v>55</v>
      </c>
      <c r="E30" s="5" t="s">
        <v>106</v>
      </c>
      <c r="F30" s="2" t="s">
        <v>1</v>
      </c>
      <c r="G30" s="5" t="s">
        <v>126</v>
      </c>
    </row>
    <row r="31" spans="1:7" ht="14.25" x14ac:dyDescent="0.2">
      <c r="A31" s="2" t="s">
        <v>13</v>
      </c>
      <c r="B31" s="2" t="s">
        <v>1</v>
      </c>
      <c r="C31" s="3" t="s">
        <v>56</v>
      </c>
      <c r="D31" s="2"/>
      <c r="E31" s="2" t="s">
        <v>456</v>
      </c>
      <c r="F31" s="2" t="s">
        <v>1</v>
      </c>
      <c r="G31" s="3" t="s">
        <v>127</v>
      </c>
    </row>
    <row r="32" spans="1:7" ht="15" customHeight="1" x14ac:dyDescent="0.2">
      <c r="A32" s="2" t="s">
        <v>31</v>
      </c>
      <c r="B32" s="2" t="s">
        <v>1</v>
      </c>
      <c r="C32" s="3" t="s">
        <v>57</v>
      </c>
      <c r="D32" s="2"/>
      <c r="F32" s="4"/>
      <c r="G32" s="4"/>
    </row>
    <row r="33" spans="1:7" ht="15" customHeight="1" x14ac:dyDescent="0.2">
      <c r="A33" s="2" t="s">
        <v>32</v>
      </c>
      <c r="B33" s="2" t="s">
        <v>1</v>
      </c>
      <c r="C33" s="3" t="s">
        <v>58</v>
      </c>
      <c r="D33" s="2"/>
      <c r="E33" s="100" t="s">
        <v>107</v>
      </c>
      <c r="F33" s="100"/>
      <c r="G33" s="100"/>
    </row>
    <row r="34" spans="1:7" ht="14.25" x14ac:dyDescent="0.2">
      <c r="A34" s="2" t="s">
        <v>60</v>
      </c>
      <c r="B34" s="2" t="s">
        <v>1</v>
      </c>
      <c r="C34" s="3" t="s">
        <v>69</v>
      </c>
      <c r="D34" s="2"/>
      <c r="E34" s="2" t="s">
        <v>92</v>
      </c>
      <c r="F34" s="2" t="s">
        <v>1</v>
      </c>
      <c r="G34" s="3" t="s">
        <v>128</v>
      </c>
    </row>
    <row r="35" spans="1:7" ht="14.25" x14ac:dyDescent="0.2">
      <c r="A35" s="2" t="s">
        <v>61</v>
      </c>
      <c r="B35" s="2" t="s">
        <v>1</v>
      </c>
      <c r="C35" s="3" t="s">
        <v>70</v>
      </c>
      <c r="D35" s="2"/>
      <c r="E35" s="2" t="s">
        <v>93</v>
      </c>
      <c r="F35" s="2" t="s">
        <v>1</v>
      </c>
      <c r="G35" s="3" t="s">
        <v>130</v>
      </c>
    </row>
    <row r="36" spans="1:7" ht="14.25" x14ac:dyDescent="0.2">
      <c r="A36" s="2" t="s">
        <v>62</v>
      </c>
      <c r="B36" s="2" t="s">
        <v>1</v>
      </c>
      <c r="C36" s="3" t="s">
        <v>71</v>
      </c>
      <c r="D36" s="2"/>
      <c r="E36" s="2" t="s">
        <v>457</v>
      </c>
      <c r="F36" s="2" t="s">
        <v>1</v>
      </c>
      <c r="G36" s="3" t="s">
        <v>131</v>
      </c>
    </row>
    <row r="37" spans="1:7" x14ac:dyDescent="0.2">
      <c r="A37" s="2" t="s">
        <v>63</v>
      </c>
      <c r="B37" s="2" t="s">
        <v>1</v>
      </c>
      <c r="C37" s="3" t="s">
        <v>72</v>
      </c>
      <c r="D37" s="2"/>
      <c r="E37" s="2" t="s">
        <v>132</v>
      </c>
      <c r="F37" s="6" t="s">
        <v>1</v>
      </c>
      <c r="G37" s="3" t="s">
        <v>133</v>
      </c>
    </row>
    <row r="38" spans="1:7" ht="14.25" x14ac:dyDescent="0.2">
      <c r="A38" s="2" t="s">
        <v>486</v>
      </c>
      <c r="B38" s="2" t="s">
        <v>1</v>
      </c>
      <c r="C38" s="3" t="s">
        <v>73</v>
      </c>
      <c r="D38" s="2"/>
      <c r="E38" s="2" t="s">
        <v>458</v>
      </c>
      <c r="F38" s="2" t="s">
        <v>1</v>
      </c>
      <c r="G38" s="3" t="s">
        <v>134</v>
      </c>
    </row>
    <row r="39" spans="1:7" ht="15" customHeight="1" x14ac:dyDescent="0.2">
      <c r="A39" s="2" t="s">
        <v>59</v>
      </c>
      <c r="B39" s="2" t="s">
        <v>1</v>
      </c>
      <c r="C39" s="3" t="s">
        <v>74</v>
      </c>
      <c r="D39" s="2"/>
      <c r="E39" s="2" t="s">
        <v>459</v>
      </c>
      <c r="F39" s="2" t="s">
        <v>1</v>
      </c>
      <c r="G39" s="5" t="s">
        <v>135</v>
      </c>
    </row>
    <row r="40" spans="1:7" ht="14.25" x14ac:dyDescent="0.2">
      <c r="A40" s="2" t="s">
        <v>64</v>
      </c>
      <c r="B40" s="2" t="s">
        <v>1</v>
      </c>
      <c r="C40" s="3" t="s">
        <v>75</v>
      </c>
      <c r="D40" s="2"/>
      <c r="E40" s="2" t="s">
        <v>460</v>
      </c>
      <c r="F40" s="2" t="s">
        <v>1</v>
      </c>
      <c r="G40" s="3" t="s">
        <v>136</v>
      </c>
    </row>
    <row r="41" spans="1:7" ht="15.75" x14ac:dyDescent="0.2">
      <c r="A41" s="2" t="s">
        <v>65</v>
      </c>
      <c r="B41" s="2" t="s">
        <v>1</v>
      </c>
      <c r="C41" s="3" t="s">
        <v>76</v>
      </c>
      <c r="D41" s="2"/>
      <c r="E41" s="2" t="s">
        <v>94</v>
      </c>
      <c r="F41" s="2" t="s">
        <v>1</v>
      </c>
      <c r="G41" s="3" t="s">
        <v>137</v>
      </c>
    </row>
    <row r="42" spans="1:7" ht="16.5" x14ac:dyDescent="0.2">
      <c r="A42" s="2" t="s">
        <v>66</v>
      </c>
      <c r="B42" s="2" t="s">
        <v>1</v>
      </c>
      <c r="C42" s="3" t="s">
        <v>77</v>
      </c>
      <c r="D42" s="2"/>
      <c r="E42" s="2" t="s">
        <v>461</v>
      </c>
      <c r="F42" s="2" t="s">
        <v>1</v>
      </c>
      <c r="G42" s="3" t="s">
        <v>462</v>
      </c>
    </row>
    <row r="43" spans="1:7" ht="27" x14ac:dyDescent="0.2">
      <c r="A43" s="2" t="s">
        <v>67</v>
      </c>
      <c r="B43" s="2" t="s">
        <v>1</v>
      </c>
      <c r="C43" s="3" t="s">
        <v>78</v>
      </c>
      <c r="D43" s="2"/>
      <c r="E43" s="2" t="s">
        <v>463</v>
      </c>
      <c r="F43" s="2" t="s">
        <v>1</v>
      </c>
      <c r="G43" s="3" t="s">
        <v>464</v>
      </c>
    </row>
    <row r="44" spans="1:7" ht="20.25" customHeight="1" x14ac:dyDescent="0.2">
      <c r="A44" s="2" t="s">
        <v>68</v>
      </c>
      <c r="B44" s="2" t="s">
        <v>1</v>
      </c>
      <c r="C44" s="3" t="s">
        <v>79</v>
      </c>
      <c r="D44" s="2"/>
      <c r="E44" s="2" t="s">
        <v>465</v>
      </c>
      <c r="F44" s="2" t="s">
        <v>1</v>
      </c>
      <c r="G44" s="3" t="s">
        <v>466</v>
      </c>
    </row>
    <row r="45" spans="1:7" ht="15.75" x14ac:dyDescent="0.2">
      <c r="B45" s="2"/>
      <c r="D45" s="2"/>
      <c r="E45" s="2" t="s">
        <v>467</v>
      </c>
      <c r="F45" s="2" t="s">
        <v>1</v>
      </c>
      <c r="G45" s="3" t="s">
        <v>138</v>
      </c>
    </row>
    <row r="46" spans="1:7" ht="15.75" x14ac:dyDescent="0.2">
      <c r="B46" s="2"/>
      <c r="D46" s="2"/>
      <c r="E46" s="2" t="s">
        <v>468</v>
      </c>
      <c r="F46" s="2" t="s">
        <v>1</v>
      </c>
      <c r="G46" s="3" t="s">
        <v>139</v>
      </c>
    </row>
    <row r="47" spans="1:7" ht="28.5" x14ac:dyDescent="0.2">
      <c r="B47" s="2"/>
      <c r="D47" s="2"/>
      <c r="E47" s="2" t="s">
        <v>469</v>
      </c>
      <c r="F47" s="2" t="s">
        <v>1</v>
      </c>
      <c r="G47" s="3" t="s">
        <v>140</v>
      </c>
    </row>
    <row r="48" spans="1:7" ht="25.5" x14ac:dyDescent="0.2">
      <c r="B48" s="2"/>
      <c r="D48" s="2"/>
      <c r="E48" s="2" t="s">
        <v>95</v>
      </c>
      <c r="F48" s="2" t="s">
        <v>1</v>
      </c>
      <c r="G48" s="3" t="s">
        <v>141</v>
      </c>
    </row>
    <row r="49" spans="2:7" ht="25.5" x14ac:dyDescent="0.2">
      <c r="B49" s="2"/>
      <c r="D49" s="2"/>
      <c r="E49" s="2" t="s">
        <v>470</v>
      </c>
      <c r="F49" s="2" t="s">
        <v>1</v>
      </c>
      <c r="G49" s="3" t="s">
        <v>448</v>
      </c>
    </row>
    <row r="50" spans="2:7" ht="12.75" x14ac:dyDescent="0.2">
      <c r="B50" s="2"/>
      <c r="D50" s="2"/>
      <c r="F50" s="2"/>
    </row>
    <row r="51" spans="2:7" ht="12.75" x14ac:dyDescent="0.2">
      <c r="B51" s="2"/>
      <c r="D51" s="2"/>
      <c r="F51" s="2"/>
    </row>
    <row r="52" spans="2:7" ht="12.75" x14ac:dyDescent="0.2">
      <c r="B52" s="2"/>
      <c r="D52" s="2"/>
      <c r="F52" s="2"/>
    </row>
    <row r="53" spans="2:7" ht="12.75" x14ac:dyDescent="0.2">
      <c r="B53" s="2"/>
      <c r="D53" s="2"/>
      <c r="F53" s="2"/>
    </row>
    <row r="54" spans="2:7" x14ac:dyDescent="0.2">
      <c r="F54" s="2"/>
    </row>
    <row r="55" spans="2:7" x14ac:dyDescent="0.2">
      <c r="F55" s="2"/>
    </row>
  </sheetData>
  <customSheetViews>
    <customSheetView guid="{4A4D9229-7CAB-4D88-8487-AD510F689FCA}" topLeftCell="A4">
      <selection activeCell="C13" sqref="C13"/>
      <pageMargins left="0.7" right="0.7" top="0.75" bottom="0.75" header="0.3" footer="0.3"/>
    </customSheetView>
  </customSheetViews>
  <mergeCells count="3">
    <mergeCell ref="A1:G1"/>
    <mergeCell ref="A2:G2"/>
    <mergeCell ref="E33:G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zoomScale="80" zoomScaleNormal="80" workbookViewId="0">
      <selection activeCell="K10" sqref="K10"/>
    </sheetView>
  </sheetViews>
  <sheetFormatPr defaultRowHeight="15" x14ac:dyDescent="0.25"/>
  <cols>
    <col min="1" max="1" width="22.140625" style="15" customWidth="1"/>
    <col min="2" max="2" width="9.140625" style="163"/>
    <col min="3" max="3" width="17" style="163" customWidth="1"/>
    <col min="4" max="4" width="15.5703125" style="15" customWidth="1"/>
    <col min="5" max="6" width="9.140625" style="163"/>
    <col min="7" max="7" width="11.7109375" style="163" bestFit="1" customWidth="1"/>
    <col min="8" max="8" width="9.140625" style="15"/>
    <col min="9" max="9" width="24" style="15" customWidth="1"/>
    <col min="10" max="10" width="9.140625" style="163"/>
    <col min="11" max="11" width="18.7109375" style="163" bestFit="1" customWidth="1"/>
    <col min="12" max="12" width="11.85546875" style="15" customWidth="1"/>
    <col min="13" max="14" width="9.140625" style="15"/>
    <col min="15" max="15" width="15.7109375" style="15" customWidth="1"/>
    <col min="16" max="16384" width="9.140625" style="15"/>
  </cols>
  <sheetData>
    <row r="1" spans="1:15" ht="39" customHeight="1" x14ac:dyDescent="0.25">
      <c r="A1" s="101" t="s">
        <v>501</v>
      </c>
      <c r="B1" s="101"/>
      <c r="C1" s="101"/>
      <c r="D1" s="101"/>
      <c r="E1" s="101"/>
      <c r="F1" s="101"/>
      <c r="G1" s="101"/>
      <c r="I1" s="102" t="s">
        <v>502</v>
      </c>
      <c r="J1" s="102"/>
      <c r="K1" s="102"/>
      <c r="L1" s="102"/>
      <c r="M1" s="102"/>
      <c r="N1" s="102"/>
      <c r="O1" s="102"/>
    </row>
    <row r="2" spans="1:15" x14ac:dyDescent="0.25">
      <c r="A2" s="58"/>
      <c r="B2" s="64"/>
      <c r="C2" s="64"/>
      <c r="D2" s="58"/>
      <c r="E2" s="84"/>
      <c r="F2" s="84"/>
      <c r="G2" s="84"/>
      <c r="I2" s="16"/>
      <c r="J2" s="46"/>
      <c r="K2" s="46"/>
      <c r="L2" s="16"/>
      <c r="M2" s="53"/>
      <c r="N2" s="53"/>
      <c r="O2" s="53"/>
    </row>
    <row r="3" spans="1:15" x14ac:dyDescent="0.25">
      <c r="A3" s="58" t="s">
        <v>143</v>
      </c>
      <c r="B3" s="64"/>
      <c r="C3" s="64"/>
      <c r="D3" s="59" t="s">
        <v>476</v>
      </c>
      <c r="E3" s="84"/>
      <c r="F3" s="84"/>
      <c r="G3" s="84"/>
      <c r="I3" s="16" t="s">
        <v>143</v>
      </c>
      <c r="J3" s="46"/>
      <c r="K3" s="46"/>
      <c r="L3" s="17" t="s">
        <v>476</v>
      </c>
      <c r="M3" s="53"/>
      <c r="N3" s="53"/>
      <c r="O3" s="53"/>
    </row>
    <row r="4" spans="1:15" x14ac:dyDescent="0.25">
      <c r="A4" s="58"/>
      <c r="B4" s="64"/>
      <c r="C4" s="64"/>
      <c r="D4" s="58"/>
      <c r="E4" s="84"/>
      <c r="F4" s="84"/>
      <c r="G4" s="84"/>
      <c r="I4" s="16"/>
      <c r="J4" s="46"/>
      <c r="K4" s="46"/>
      <c r="L4" s="16"/>
      <c r="M4" s="53"/>
      <c r="N4" s="53"/>
      <c r="O4" s="53"/>
    </row>
    <row r="5" spans="1:15" x14ac:dyDescent="0.25">
      <c r="A5" s="60" t="s">
        <v>146</v>
      </c>
      <c r="B5" s="64" t="s">
        <v>1</v>
      </c>
      <c r="C5" s="64">
        <v>60</v>
      </c>
      <c r="D5" s="58" t="s">
        <v>149</v>
      </c>
      <c r="E5" s="84" t="s">
        <v>1</v>
      </c>
      <c r="F5" s="84">
        <f>460+C5</f>
        <v>520</v>
      </c>
      <c r="G5" s="84" t="s">
        <v>292</v>
      </c>
      <c r="I5" s="18" t="s">
        <v>146</v>
      </c>
      <c r="J5" s="46" t="s">
        <v>1</v>
      </c>
      <c r="K5" s="9">
        <v>60</v>
      </c>
      <c r="L5" s="16" t="s">
        <v>149</v>
      </c>
      <c r="M5" s="53" t="s">
        <v>1</v>
      </c>
      <c r="N5" s="8">
        <f>460+K5</f>
        <v>520</v>
      </c>
      <c r="O5" s="53" t="s">
        <v>292</v>
      </c>
    </row>
    <row r="6" spans="1:15" x14ac:dyDescent="0.25">
      <c r="A6" s="60" t="s">
        <v>147</v>
      </c>
      <c r="B6" s="64" t="s">
        <v>1</v>
      </c>
      <c r="C6" s="64">
        <v>750</v>
      </c>
      <c r="D6" s="58" t="s">
        <v>148</v>
      </c>
      <c r="E6" s="84"/>
      <c r="F6" s="84"/>
      <c r="G6" s="84"/>
      <c r="I6" s="18" t="s">
        <v>147</v>
      </c>
      <c r="J6" s="46" t="s">
        <v>1</v>
      </c>
      <c r="K6" s="9">
        <v>750</v>
      </c>
      <c r="L6" s="16" t="s">
        <v>148</v>
      </c>
      <c r="M6" s="53"/>
      <c r="N6" s="53"/>
      <c r="O6" s="53"/>
    </row>
    <row r="7" spans="1:15" x14ac:dyDescent="0.25">
      <c r="A7" s="60" t="s">
        <v>150</v>
      </c>
      <c r="B7" s="64" t="s">
        <v>1</v>
      </c>
      <c r="C7" s="64">
        <v>0.90500000000000003</v>
      </c>
      <c r="D7" s="58"/>
      <c r="E7" s="84"/>
      <c r="F7" s="84"/>
      <c r="G7" s="84"/>
      <c r="I7" s="18" t="s">
        <v>150</v>
      </c>
      <c r="J7" s="46" t="s">
        <v>1</v>
      </c>
      <c r="K7" s="9">
        <v>0.90500000000000003</v>
      </c>
      <c r="L7" s="16"/>
      <c r="M7" s="53"/>
      <c r="N7" s="53"/>
      <c r="O7" s="53"/>
    </row>
    <row r="8" spans="1:15" x14ac:dyDescent="0.25">
      <c r="A8" s="60" t="s">
        <v>164</v>
      </c>
      <c r="B8" s="64" t="s">
        <v>1</v>
      </c>
      <c r="C8" s="64">
        <v>150000</v>
      </c>
      <c r="D8" s="58" t="s">
        <v>151</v>
      </c>
      <c r="E8" s="84" t="s">
        <v>1</v>
      </c>
      <c r="F8" s="84">
        <f>C8/1000</f>
        <v>150</v>
      </c>
      <c r="G8" s="84" t="s">
        <v>163</v>
      </c>
      <c r="I8" s="18" t="s">
        <v>164</v>
      </c>
      <c r="J8" s="46" t="s">
        <v>1</v>
      </c>
      <c r="K8" s="9">
        <v>150000</v>
      </c>
      <c r="L8" s="16" t="s">
        <v>151</v>
      </c>
      <c r="M8" s="53" t="s">
        <v>1</v>
      </c>
      <c r="N8" s="8">
        <f>K8/1000</f>
        <v>150</v>
      </c>
      <c r="O8" s="53" t="s">
        <v>163</v>
      </c>
    </row>
    <row r="9" spans="1:15" ht="16.5" x14ac:dyDescent="0.3">
      <c r="A9" s="60" t="s">
        <v>154</v>
      </c>
      <c r="B9" s="64" t="s">
        <v>1</v>
      </c>
      <c r="C9" s="64">
        <v>16.042999999999999</v>
      </c>
      <c r="D9" s="58"/>
      <c r="E9" s="84"/>
      <c r="F9" s="84"/>
      <c r="G9" s="84"/>
      <c r="I9" s="18" t="s">
        <v>154</v>
      </c>
      <c r="J9" s="46" t="s">
        <v>1</v>
      </c>
      <c r="K9" s="9">
        <v>16.042999999999999</v>
      </c>
      <c r="L9" s="16"/>
      <c r="M9" s="53"/>
      <c r="N9" s="53"/>
      <c r="O9" s="53"/>
    </row>
    <row r="10" spans="1:15" ht="18" x14ac:dyDescent="0.25">
      <c r="A10" s="60" t="s">
        <v>153</v>
      </c>
      <c r="B10" s="64" t="s">
        <v>1</v>
      </c>
      <c r="C10" s="61">
        <v>10.73</v>
      </c>
      <c r="D10" s="58" t="s">
        <v>293</v>
      </c>
      <c r="E10" s="84"/>
      <c r="F10" s="84"/>
      <c r="G10" s="84"/>
      <c r="I10" s="18" t="s">
        <v>153</v>
      </c>
      <c r="J10" s="46" t="s">
        <v>1</v>
      </c>
      <c r="K10" s="10">
        <v>10.73</v>
      </c>
      <c r="L10" s="16" t="s">
        <v>293</v>
      </c>
      <c r="M10" s="53"/>
      <c r="N10" s="53"/>
      <c r="O10" s="53"/>
    </row>
    <row r="11" spans="1:15" x14ac:dyDescent="0.25">
      <c r="A11" s="62" t="s">
        <v>168</v>
      </c>
      <c r="B11" s="64" t="s">
        <v>1</v>
      </c>
      <c r="C11" s="64">
        <v>10</v>
      </c>
      <c r="D11" s="58" t="s">
        <v>173</v>
      </c>
      <c r="E11" s="84"/>
      <c r="F11" s="84"/>
      <c r="G11" s="84"/>
      <c r="I11" s="51" t="s">
        <v>168</v>
      </c>
      <c r="J11" s="46" t="s">
        <v>1</v>
      </c>
      <c r="K11" s="9">
        <v>10</v>
      </c>
      <c r="L11" s="16" t="s">
        <v>173</v>
      </c>
      <c r="M11" s="53"/>
      <c r="N11" s="53"/>
      <c r="O11" s="53"/>
    </row>
    <row r="12" spans="1:15" x14ac:dyDescent="0.25">
      <c r="A12" s="62" t="s">
        <v>169</v>
      </c>
      <c r="B12" s="64" t="s">
        <v>1</v>
      </c>
      <c r="C12" s="64">
        <v>40</v>
      </c>
      <c r="D12" s="58"/>
      <c r="E12" s="183"/>
      <c r="F12" s="84"/>
      <c r="G12" s="84"/>
      <c r="I12" s="51" t="s">
        <v>169</v>
      </c>
      <c r="J12" s="46" t="s">
        <v>1</v>
      </c>
      <c r="K12" s="9">
        <v>40</v>
      </c>
      <c r="L12" s="16"/>
      <c r="M12" s="53"/>
      <c r="N12" s="53"/>
      <c r="O12" s="53"/>
    </row>
    <row r="13" spans="1:15" x14ac:dyDescent="0.25">
      <c r="A13" s="60"/>
      <c r="B13" s="64"/>
      <c r="C13" s="64"/>
      <c r="D13" s="58"/>
      <c r="E13" s="84"/>
      <c r="F13" s="84"/>
      <c r="G13" s="84"/>
      <c r="I13" s="18"/>
      <c r="J13" s="46"/>
      <c r="K13" s="46"/>
      <c r="L13" s="16"/>
      <c r="M13" s="53"/>
      <c r="N13" s="53"/>
      <c r="O13" s="53"/>
    </row>
    <row r="14" spans="1:15" x14ac:dyDescent="0.25">
      <c r="A14" s="109" t="s">
        <v>155</v>
      </c>
      <c r="B14" s="109"/>
      <c r="C14" s="109"/>
      <c r="D14" s="58"/>
      <c r="E14" s="81" t="s">
        <v>477</v>
      </c>
      <c r="F14" s="84"/>
      <c r="G14" s="84"/>
      <c r="I14" s="110" t="s">
        <v>155</v>
      </c>
      <c r="J14" s="110"/>
      <c r="K14" s="110"/>
      <c r="L14" s="16"/>
      <c r="M14" s="53"/>
      <c r="N14" s="53"/>
      <c r="O14" s="53"/>
    </row>
    <row r="15" spans="1:15" x14ac:dyDescent="0.25">
      <c r="A15" s="58"/>
      <c r="B15" s="64"/>
      <c r="C15" s="64"/>
      <c r="D15" s="58"/>
      <c r="E15" s="81" t="s">
        <v>503</v>
      </c>
      <c r="F15" s="84"/>
      <c r="G15" s="84"/>
      <c r="I15" s="16"/>
      <c r="J15" s="46"/>
      <c r="K15" s="46"/>
      <c r="L15" s="16"/>
      <c r="M15" s="52" t="s">
        <v>477</v>
      </c>
      <c r="N15" s="53"/>
      <c r="O15" s="53"/>
    </row>
    <row r="16" spans="1:15" x14ac:dyDescent="0.25">
      <c r="A16" s="92" t="s">
        <v>94</v>
      </c>
      <c r="B16" s="91" t="s">
        <v>1</v>
      </c>
      <c r="C16" s="111" t="s">
        <v>160</v>
      </c>
      <c r="D16" s="111"/>
      <c r="E16" s="84"/>
      <c r="F16" s="84"/>
      <c r="G16" s="84"/>
      <c r="I16" s="56" t="s">
        <v>94</v>
      </c>
      <c r="J16" s="55" t="s">
        <v>1</v>
      </c>
      <c r="K16" s="114" t="s">
        <v>160</v>
      </c>
      <c r="L16" s="114"/>
      <c r="M16" s="52" t="s">
        <v>503</v>
      </c>
      <c r="N16" s="53"/>
      <c r="O16" s="53"/>
    </row>
    <row r="17" spans="1:15" x14ac:dyDescent="0.25">
      <c r="A17" s="63"/>
      <c r="B17" s="91"/>
      <c r="C17" s="112"/>
      <c r="D17" s="112"/>
      <c r="E17" s="84"/>
      <c r="F17" s="84"/>
      <c r="G17" s="84"/>
      <c r="I17" s="32"/>
      <c r="J17" s="55"/>
      <c r="K17" s="115"/>
      <c r="L17" s="115"/>
      <c r="M17" s="53"/>
      <c r="N17" s="53"/>
      <c r="O17" s="53"/>
    </row>
    <row r="18" spans="1:15" x14ac:dyDescent="0.25">
      <c r="A18" s="113" t="s">
        <v>156</v>
      </c>
      <c r="B18" s="113"/>
      <c r="C18" s="113"/>
      <c r="D18" s="64"/>
      <c r="E18" s="84"/>
      <c r="F18" s="84"/>
      <c r="G18" s="84"/>
      <c r="I18" s="118" t="s">
        <v>156</v>
      </c>
      <c r="J18" s="118"/>
      <c r="K18" s="118"/>
      <c r="L18" s="46"/>
      <c r="M18" s="53"/>
      <c r="N18" s="53"/>
      <c r="O18" s="53"/>
    </row>
    <row r="19" spans="1:15" x14ac:dyDescent="0.25">
      <c r="A19" s="92"/>
      <c r="B19" s="91"/>
      <c r="C19" s="64"/>
      <c r="D19" s="64"/>
      <c r="E19" s="84"/>
      <c r="F19" s="84"/>
      <c r="G19" s="84"/>
      <c r="I19" s="56"/>
      <c r="J19" s="55"/>
      <c r="K19" s="46"/>
      <c r="L19" s="46"/>
      <c r="M19" s="53"/>
      <c r="N19" s="53"/>
      <c r="O19" s="53"/>
    </row>
    <row r="20" spans="1:15" ht="16.5" x14ac:dyDescent="0.3">
      <c r="A20" s="92" t="s">
        <v>296</v>
      </c>
      <c r="B20" s="91" t="s">
        <v>1</v>
      </c>
      <c r="C20" s="112" t="s">
        <v>297</v>
      </c>
      <c r="D20" s="112"/>
      <c r="E20" s="84"/>
      <c r="F20" s="84"/>
      <c r="G20" s="84" t="s">
        <v>159</v>
      </c>
      <c r="I20" s="56" t="s">
        <v>296</v>
      </c>
      <c r="J20" s="55" t="s">
        <v>1</v>
      </c>
      <c r="K20" s="115" t="s">
        <v>297</v>
      </c>
      <c r="L20" s="115"/>
      <c r="M20" s="53"/>
      <c r="N20" s="53"/>
      <c r="O20" s="53" t="s">
        <v>159</v>
      </c>
    </row>
    <row r="21" spans="1:15" x14ac:dyDescent="0.25">
      <c r="A21" s="92"/>
      <c r="B21" s="91"/>
      <c r="C21" s="64"/>
      <c r="D21" s="64"/>
      <c r="E21" s="84"/>
      <c r="F21" s="84"/>
      <c r="G21" s="84"/>
      <c r="I21" s="56"/>
      <c r="J21" s="55"/>
      <c r="K21" s="46"/>
      <c r="L21" s="46"/>
      <c r="M21" s="53"/>
      <c r="N21" s="53"/>
      <c r="O21" s="53"/>
    </row>
    <row r="22" spans="1:15" x14ac:dyDescent="0.25">
      <c r="A22" s="92"/>
      <c r="B22" s="91"/>
      <c r="C22" s="64"/>
      <c r="D22" s="64"/>
      <c r="E22" s="84"/>
      <c r="F22" s="84"/>
      <c r="G22" s="84"/>
      <c r="I22" s="56"/>
      <c r="J22" s="55"/>
      <c r="K22" s="46"/>
      <c r="L22" s="46"/>
      <c r="M22" s="53"/>
      <c r="N22" s="53"/>
      <c r="O22" s="53"/>
    </row>
    <row r="23" spans="1:15" x14ac:dyDescent="0.25">
      <c r="A23" s="105" t="s">
        <v>145</v>
      </c>
      <c r="B23" s="105"/>
      <c r="C23" s="105"/>
      <c r="D23" s="65"/>
      <c r="E23" s="67"/>
      <c r="F23" s="67"/>
      <c r="G23" s="64"/>
      <c r="I23" s="106" t="s">
        <v>145</v>
      </c>
      <c r="J23" s="106"/>
      <c r="K23" s="106"/>
      <c r="L23" s="21"/>
      <c r="M23" s="50"/>
      <c r="N23" s="50"/>
      <c r="O23" s="46"/>
    </row>
    <row r="24" spans="1:15" x14ac:dyDescent="0.25">
      <c r="A24" s="65"/>
      <c r="B24" s="67"/>
      <c r="C24" s="67"/>
      <c r="D24" s="65"/>
      <c r="E24" s="67"/>
      <c r="F24" s="67"/>
      <c r="G24" s="67"/>
      <c r="I24" s="21"/>
      <c r="J24" s="50"/>
      <c r="K24" s="50"/>
      <c r="L24" s="21"/>
      <c r="M24" s="50"/>
      <c r="N24" s="50"/>
      <c r="O24" s="50"/>
    </row>
    <row r="25" spans="1:15" ht="18" x14ac:dyDescent="0.25">
      <c r="A25" s="66" t="s">
        <v>94</v>
      </c>
      <c r="B25" s="67" t="s">
        <v>1</v>
      </c>
      <c r="C25" s="103" t="s">
        <v>471</v>
      </c>
      <c r="D25" s="103"/>
      <c r="E25" s="67" t="s">
        <v>1</v>
      </c>
      <c r="F25" s="68">
        <f>(C9*C6)/(C10*F5*C7)</f>
        <v>2.3828417570082645</v>
      </c>
      <c r="G25" s="67" t="s">
        <v>162</v>
      </c>
      <c r="I25" s="23" t="s">
        <v>94</v>
      </c>
      <c r="J25" s="50" t="s">
        <v>1</v>
      </c>
      <c r="K25" s="107" t="s">
        <v>160</v>
      </c>
      <c r="L25" s="107"/>
      <c r="M25" s="50" t="s">
        <v>1</v>
      </c>
      <c r="N25" s="12">
        <f>(K9*K6)/(K10*N5*K7)</f>
        <v>2.3828417570082645</v>
      </c>
      <c r="O25" s="50" t="s">
        <v>162</v>
      </c>
    </row>
    <row r="26" spans="1:15" x14ac:dyDescent="0.25">
      <c r="A26" s="65"/>
      <c r="B26" s="67"/>
      <c r="C26" s="67"/>
      <c r="D26" s="65"/>
      <c r="E26" s="67"/>
      <c r="F26" s="67"/>
      <c r="G26" s="67"/>
      <c r="I26" s="21"/>
      <c r="J26" s="50"/>
      <c r="K26" s="50"/>
      <c r="L26" s="21"/>
      <c r="M26" s="50"/>
      <c r="N26" s="50"/>
      <c r="O26" s="50"/>
    </row>
    <row r="27" spans="1:15" ht="16.5" x14ac:dyDescent="0.3">
      <c r="A27" s="104" t="s">
        <v>472</v>
      </c>
      <c r="B27" s="104"/>
      <c r="C27" s="104"/>
      <c r="D27" s="104"/>
      <c r="E27" s="67"/>
      <c r="F27" s="67"/>
      <c r="G27" s="67"/>
      <c r="I27" s="116" t="s">
        <v>472</v>
      </c>
      <c r="J27" s="116"/>
      <c r="K27" s="116"/>
      <c r="L27" s="116"/>
      <c r="M27" s="50"/>
      <c r="N27" s="50"/>
      <c r="O27" s="50"/>
    </row>
    <row r="28" spans="1:15" ht="16.5" x14ac:dyDescent="0.3">
      <c r="A28" s="66" t="s">
        <v>165</v>
      </c>
      <c r="B28" s="67"/>
      <c r="C28" s="67"/>
      <c r="D28" s="65"/>
      <c r="E28" s="67" t="s">
        <v>1</v>
      </c>
      <c r="F28" s="67">
        <v>22.5</v>
      </c>
      <c r="G28" s="67"/>
      <c r="I28" s="23" t="s">
        <v>165</v>
      </c>
      <c r="J28" s="50"/>
      <c r="K28" s="50"/>
      <c r="L28" s="21"/>
      <c r="M28" s="50" t="s">
        <v>1</v>
      </c>
      <c r="N28" s="9">
        <v>22.5</v>
      </c>
      <c r="O28" s="50"/>
    </row>
    <row r="29" spans="1:15" x14ac:dyDescent="0.25">
      <c r="A29" s="65"/>
      <c r="B29" s="67"/>
      <c r="C29" s="67"/>
      <c r="D29" s="65"/>
      <c r="E29" s="67"/>
      <c r="F29" s="67"/>
      <c r="G29" s="67"/>
      <c r="I29" s="21"/>
      <c r="J29" s="50"/>
      <c r="K29" s="50"/>
      <c r="L29" s="21"/>
      <c r="M29" s="50"/>
      <c r="N29" s="50"/>
      <c r="O29" s="50"/>
    </row>
    <row r="30" spans="1:15" ht="16.5" x14ac:dyDescent="0.3">
      <c r="A30" s="104" t="s">
        <v>166</v>
      </c>
      <c r="B30" s="104"/>
      <c r="C30" s="104"/>
      <c r="D30" s="65"/>
      <c r="E30" s="67"/>
      <c r="F30" s="67"/>
      <c r="G30" s="67"/>
      <c r="I30" s="116" t="s">
        <v>166</v>
      </c>
      <c r="J30" s="116"/>
      <c r="K30" s="116"/>
      <c r="L30" s="21"/>
      <c r="M30" s="50"/>
      <c r="N30" s="50"/>
      <c r="O30" s="50"/>
    </row>
    <row r="31" spans="1:15" ht="16.5" x14ac:dyDescent="0.3">
      <c r="A31" s="66" t="s">
        <v>167</v>
      </c>
      <c r="B31" s="67"/>
      <c r="C31" s="69"/>
      <c r="D31" s="65"/>
      <c r="E31" s="67" t="s">
        <v>1</v>
      </c>
      <c r="F31" s="67">
        <v>4.4699999999999997E-2</v>
      </c>
      <c r="G31" s="67"/>
      <c r="I31" s="23" t="s">
        <v>167</v>
      </c>
      <c r="J31" s="50"/>
      <c r="K31" s="47"/>
      <c r="L31" s="21"/>
      <c r="M31" s="50" t="s">
        <v>1</v>
      </c>
      <c r="N31" s="9">
        <v>4.4699999999999997E-2</v>
      </c>
      <c r="O31" s="50"/>
    </row>
    <row r="32" spans="1:15" x14ac:dyDescent="0.25">
      <c r="A32" s="65"/>
      <c r="B32" s="67"/>
      <c r="C32" s="69"/>
      <c r="D32" s="65"/>
      <c r="E32" s="67"/>
      <c r="F32" s="70"/>
      <c r="G32" s="71"/>
      <c r="I32" s="21"/>
      <c r="J32" s="50"/>
      <c r="K32" s="47"/>
      <c r="L32" s="21"/>
      <c r="M32" s="50"/>
      <c r="N32" s="24"/>
      <c r="O32" s="25"/>
    </row>
    <row r="33" spans="1:15" ht="16.5" x14ac:dyDescent="0.3">
      <c r="A33" s="72" t="s">
        <v>311</v>
      </c>
      <c r="B33" s="84" t="s">
        <v>1</v>
      </c>
      <c r="C33" s="108" t="s">
        <v>171</v>
      </c>
      <c r="D33" s="108"/>
      <c r="E33" s="84" t="s">
        <v>1</v>
      </c>
      <c r="F33" s="73">
        <f>(F28*F31)/F25</f>
        <v>0.42208006345446614</v>
      </c>
      <c r="G33" s="73" t="s">
        <v>172</v>
      </c>
      <c r="I33" s="27" t="s">
        <v>311</v>
      </c>
      <c r="J33" s="53" t="s">
        <v>1</v>
      </c>
      <c r="K33" s="117" t="s">
        <v>312</v>
      </c>
      <c r="L33" s="117"/>
      <c r="M33" s="53" t="s">
        <v>1</v>
      </c>
      <c r="N33" s="13">
        <f>(N28*N31)/N25</f>
        <v>0.42208006345446614</v>
      </c>
      <c r="O33" s="26" t="s">
        <v>172</v>
      </c>
    </row>
    <row r="34" spans="1:15" x14ac:dyDescent="0.25">
      <c r="A34" s="74"/>
      <c r="B34" s="84"/>
      <c r="C34" s="75"/>
      <c r="D34" s="76"/>
      <c r="E34" s="84"/>
      <c r="F34" s="77"/>
      <c r="G34" s="73"/>
      <c r="I34" s="28"/>
      <c r="J34" s="53"/>
      <c r="K34" s="29"/>
      <c r="L34" s="33"/>
      <c r="M34" s="53"/>
      <c r="N34" s="57"/>
      <c r="O34" s="26"/>
    </row>
    <row r="35" spans="1:15" x14ac:dyDescent="0.25">
      <c r="A35" s="152"/>
      <c r="B35" s="153"/>
      <c r="C35" s="154"/>
      <c r="D35" s="155"/>
      <c r="E35" s="153"/>
      <c r="F35" s="153"/>
      <c r="G35" s="153"/>
      <c r="I35" s="156"/>
      <c r="J35" s="157"/>
      <c r="K35" s="157"/>
      <c r="L35" s="156"/>
      <c r="M35" s="156"/>
      <c r="N35" s="156"/>
      <c r="O35" s="152"/>
    </row>
    <row r="36" spans="1:15" x14ac:dyDescent="0.25">
      <c r="A36" s="156"/>
      <c r="B36" s="157"/>
      <c r="C36" s="157"/>
      <c r="D36" s="156"/>
      <c r="E36" s="153"/>
      <c r="F36" s="153"/>
      <c r="G36" s="157"/>
      <c r="I36" s="156"/>
      <c r="J36" s="157"/>
      <c r="K36" s="157"/>
      <c r="L36" s="156"/>
      <c r="M36" s="156"/>
      <c r="N36" s="156"/>
      <c r="O36" s="158"/>
    </row>
    <row r="37" spans="1:15" x14ac:dyDescent="0.25">
      <c r="A37" s="159" t="s">
        <v>508</v>
      </c>
      <c r="B37" s="157"/>
      <c r="C37" s="160"/>
      <c r="D37" s="156"/>
      <c r="E37" s="153"/>
      <c r="F37" s="153"/>
      <c r="G37" s="161"/>
      <c r="I37" s="156"/>
      <c r="J37" s="157"/>
      <c r="K37" s="160"/>
      <c r="L37" s="156"/>
      <c r="M37" s="152"/>
      <c r="N37" s="156"/>
      <c r="O37" s="162"/>
    </row>
    <row r="38" spans="1:15" x14ac:dyDescent="0.25">
      <c r="A38" s="159" t="s">
        <v>509</v>
      </c>
      <c r="B38" s="153"/>
      <c r="C38" s="153"/>
      <c r="D38" s="152"/>
      <c r="E38" s="153"/>
      <c r="F38" s="153"/>
      <c r="G38" s="157"/>
      <c r="I38" s="156"/>
      <c r="J38" s="157"/>
      <c r="K38" s="157"/>
      <c r="L38" s="156"/>
      <c r="M38" s="156"/>
      <c r="N38" s="156"/>
      <c r="O38" s="152"/>
    </row>
    <row r="39" spans="1:15" x14ac:dyDescent="0.25">
      <c r="A39" s="159" t="s">
        <v>510</v>
      </c>
      <c r="I39" s="164"/>
      <c r="J39" s="165"/>
      <c r="K39" s="165"/>
      <c r="L39" s="166"/>
      <c r="M39" s="166"/>
      <c r="N39" s="166"/>
      <c r="O39" s="166"/>
    </row>
    <row r="40" spans="1:15" x14ac:dyDescent="0.25">
      <c r="A40" s="159" t="s">
        <v>511</v>
      </c>
      <c r="I40" s="166"/>
      <c r="J40" s="165"/>
      <c r="K40" s="165"/>
      <c r="L40" s="166"/>
      <c r="M40" s="166"/>
      <c r="N40" s="166"/>
      <c r="O40" s="166"/>
    </row>
    <row r="41" spans="1:15" x14ac:dyDescent="0.25">
      <c r="A41" s="167" t="s">
        <v>512</v>
      </c>
      <c r="I41" s="166"/>
      <c r="J41" s="165"/>
      <c r="K41" s="168"/>
      <c r="L41" s="166"/>
      <c r="M41" s="165"/>
      <c r="N41" s="169"/>
      <c r="O41" s="162"/>
    </row>
    <row r="42" spans="1:15" x14ac:dyDescent="0.25">
      <c r="I42" s="166"/>
      <c r="J42" s="165"/>
      <c r="K42" s="168"/>
      <c r="L42" s="166"/>
      <c r="M42" s="165"/>
      <c r="N42" s="169"/>
      <c r="O42" s="162"/>
    </row>
    <row r="43" spans="1:15" x14ac:dyDescent="0.25">
      <c r="I43" s="156"/>
      <c r="J43" s="157"/>
      <c r="K43" s="160"/>
      <c r="L43" s="156"/>
      <c r="M43" s="157"/>
      <c r="N43" s="161"/>
      <c r="O43" s="166"/>
    </row>
    <row r="44" spans="1:15" x14ac:dyDescent="0.25">
      <c r="I44" s="170"/>
      <c r="J44" s="171"/>
      <c r="K44" s="172"/>
      <c r="L44" s="173"/>
      <c r="M44" s="171"/>
      <c r="N44" s="174"/>
      <c r="O44" s="162"/>
    </row>
    <row r="45" spans="1:15" x14ac:dyDescent="0.25">
      <c r="I45" s="170"/>
      <c r="J45" s="171"/>
      <c r="K45" s="175"/>
      <c r="L45" s="173"/>
      <c r="M45" s="170"/>
      <c r="N45" s="170"/>
      <c r="O45" s="152"/>
    </row>
  </sheetData>
  <sheetProtection password="F030" sheet="1" objects="1" scenarios="1"/>
  <customSheetViews>
    <customSheetView guid="{4A4D9229-7CAB-4D88-8487-AD510F689FCA}" topLeftCell="D13">
      <selection activeCell="D30" sqref="D30"/>
      <pageMargins left="0.7" right="0.7" top="0.75" bottom="0.75" header="0.3" footer="0.3"/>
      <pageSetup orientation="portrait" r:id="rId1"/>
    </customSheetView>
  </customSheetViews>
  <mergeCells count="25">
    <mergeCell ref="K45:L45"/>
    <mergeCell ref="C16:D16"/>
    <mergeCell ref="C17:D17"/>
    <mergeCell ref="A18:C18"/>
    <mergeCell ref="C20:D20"/>
    <mergeCell ref="C35:D35"/>
    <mergeCell ref="K16:L16"/>
    <mergeCell ref="K17:L17"/>
    <mergeCell ref="I27:L27"/>
    <mergeCell ref="I30:K30"/>
    <mergeCell ref="K33:L33"/>
    <mergeCell ref="I18:K18"/>
    <mergeCell ref="K20:L20"/>
    <mergeCell ref="A1:G1"/>
    <mergeCell ref="I1:O1"/>
    <mergeCell ref="C25:D25"/>
    <mergeCell ref="A27:D27"/>
    <mergeCell ref="K44:L44"/>
    <mergeCell ref="A23:C23"/>
    <mergeCell ref="I23:K23"/>
    <mergeCell ref="K25:L25"/>
    <mergeCell ref="A30:C30"/>
    <mergeCell ref="C33:D33"/>
    <mergeCell ref="A14:C14"/>
    <mergeCell ref="I14:K14"/>
  </mergeCells>
  <pageMargins left="0.7" right="0.7" top="0.75" bottom="0.75" header="0.3" footer="0.3"/>
  <pageSetup scale="4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zoomScale="80" zoomScaleNormal="80" workbookViewId="0">
      <selection activeCell="K7" sqref="K7"/>
    </sheetView>
  </sheetViews>
  <sheetFormatPr defaultRowHeight="15" x14ac:dyDescent="0.25"/>
  <cols>
    <col min="1" max="1" width="22.140625" style="15" customWidth="1"/>
    <col min="2" max="2" width="9.140625" style="163"/>
    <col min="3" max="3" width="17" style="163" customWidth="1"/>
    <col min="4" max="4" width="15.5703125" style="15" customWidth="1"/>
    <col min="5" max="6" width="9.140625" style="163"/>
    <col min="7" max="7" width="11.7109375" style="163" bestFit="1" customWidth="1"/>
    <col min="8" max="8" width="9.140625" style="15"/>
    <col min="9" max="9" width="22.140625" style="15" customWidth="1"/>
    <col min="10" max="10" width="9.140625" style="163"/>
    <col min="11" max="11" width="18.7109375" style="163" bestFit="1" customWidth="1"/>
    <col min="12" max="12" width="11.85546875" style="15" customWidth="1"/>
    <col min="13" max="14" width="9.140625" style="15"/>
    <col min="15" max="15" width="16.140625" style="15" customWidth="1"/>
    <col min="16" max="16384" width="9.140625" style="15"/>
  </cols>
  <sheetData>
    <row r="1" spans="1:15" ht="49.5" customHeight="1" x14ac:dyDescent="0.25">
      <c r="A1" s="123" t="s">
        <v>473</v>
      </c>
      <c r="B1" s="123"/>
      <c r="C1" s="123"/>
      <c r="D1" s="123"/>
      <c r="E1" s="123"/>
      <c r="F1" s="123"/>
      <c r="G1" s="84"/>
      <c r="I1" s="102" t="s">
        <v>498</v>
      </c>
      <c r="J1" s="102"/>
      <c r="K1" s="102"/>
      <c r="L1" s="102"/>
      <c r="M1" s="102"/>
      <c r="N1" s="102"/>
      <c r="O1" s="53"/>
    </row>
    <row r="2" spans="1:15" x14ac:dyDescent="0.25">
      <c r="A2" s="58"/>
      <c r="B2" s="64"/>
      <c r="C2" s="64"/>
      <c r="D2" s="58"/>
      <c r="E2" s="84"/>
      <c r="F2" s="84"/>
      <c r="G2" s="84"/>
      <c r="I2" s="16"/>
      <c r="J2" s="46"/>
      <c r="K2" s="46"/>
      <c r="L2" s="16"/>
      <c r="M2" s="53"/>
      <c r="N2" s="53"/>
      <c r="O2" s="53"/>
    </row>
    <row r="3" spans="1:15" x14ac:dyDescent="0.25">
      <c r="A3" s="58" t="s">
        <v>143</v>
      </c>
      <c r="B3" s="64"/>
      <c r="C3" s="64"/>
      <c r="D3" s="59" t="s">
        <v>476</v>
      </c>
      <c r="E3" s="84"/>
      <c r="F3" s="84"/>
      <c r="G3" s="84"/>
      <c r="I3" s="16" t="s">
        <v>143</v>
      </c>
      <c r="J3" s="46"/>
      <c r="K3" s="46"/>
      <c r="L3" s="17" t="s">
        <v>476</v>
      </c>
      <c r="M3" s="53"/>
      <c r="N3" s="53"/>
      <c r="O3" s="53"/>
    </row>
    <row r="4" spans="1:15" x14ac:dyDescent="0.25">
      <c r="A4" s="58"/>
      <c r="B4" s="64"/>
      <c r="C4" s="64"/>
      <c r="D4" s="58"/>
      <c r="E4" s="84"/>
      <c r="F4" s="84"/>
      <c r="G4" s="84"/>
      <c r="I4" s="16"/>
      <c r="J4" s="46"/>
      <c r="K4" s="46"/>
      <c r="L4" s="16"/>
      <c r="M4" s="53"/>
      <c r="N4" s="53"/>
      <c r="O4" s="53"/>
    </row>
    <row r="5" spans="1:15" x14ac:dyDescent="0.25">
      <c r="A5" s="60" t="s">
        <v>146</v>
      </c>
      <c r="B5" s="64" t="s">
        <v>1</v>
      </c>
      <c r="C5" s="64">
        <v>100</v>
      </c>
      <c r="D5" s="78" t="s">
        <v>149</v>
      </c>
      <c r="E5" s="84" t="s">
        <v>1</v>
      </c>
      <c r="F5" s="84">
        <f>460+C5</f>
        <v>560</v>
      </c>
      <c r="G5" s="84" t="s">
        <v>152</v>
      </c>
      <c r="I5" s="18" t="s">
        <v>146</v>
      </c>
      <c r="J5" s="46" t="s">
        <v>1</v>
      </c>
      <c r="K5" s="9">
        <v>100</v>
      </c>
      <c r="L5" s="19" t="s">
        <v>149</v>
      </c>
      <c r="M5" s="53" t="s">
        <v>1</v>
      </c>
      <c r="N5" s="8">
        <f>460+K5</f>
        <v>560</v>
      </c>
      <c r="O5" s="53" t="s">
        <v>152</v>
      </c>
    </row>
    <row r="6" spans="1:15" x14ac:dyDescent="0.25">
      <c r="A6" s="60" t="s">
        <v>147</v>
      </c>
      <c r="B6" s="64" t="s">
        <v>1</v>
      </c>
      <c r="C6" s="64">
        <v>400</v>
      </c>
      <c r="D6" s="58" t="s">
        <v>148</v>
      </c>
      <c r="E6" s="84"/>
      <c r="F6" s="84"/>
      <c r="G6" s="84"/>
      <c r="I6" s="18" t="s">
        <v>147</v>
      </c>
      <c r="J6" s="46" t="s">
        <v>1</v>
      </c>
      <c r="K6" s="9">
        <v>400</v>
      </c>
      <c r="L6" s="16" t="s">
        <v>148</v>
      </c>
      <c r="M6" s="53"/>
      <c r="N6" s="53"/>
      <c r="O6" s="53"/>
    </row>
    <row r="7" spans="1:15" x14ac:dyDescent="0.25">
      <c r="A7" s="60" t="s">
        <v>150</v>
      </c>
      <c r="B7" s="64" t="s">
        <v>1</v>
      </c>
      <c r="C7" s="64">
        <v>0.96</v>
      </c>
      <c r="D7" s="58"/>
      <c r="E7" s="84"/>
      <c r="F7" s="84"/>
      <c r="G7" s="84"/>
      <c r="I7" s="18" t="s">
        <v>150</v>
      </c>
      <c r="J7" s="46" t="s">
        <v>1</v>
      </c>
      <c r="K7" s="9">
        <v>0.96</v>
      </c>
      <c r="L7" s="16"/>
      <c r="M7" s="53"/>
      <c r="N7" s="53"/>
      <c r="O7" s="53"/>
    </row>
    <row r="8" spans="1:15" x14ac:dyDescent="0.25">
      <c r="A8" s="60" t="s">
        <v>164</v>
      </c>
      <c r="B8" s="64" t="s">
        <v>1</v>
      </c>
      <c r="C8" s="64">
        <v>75000</v>
      </c>
      <c r="D8" s="58" t="s">
        <v>151</v>
      </c>
      <c r="E8" s="84" t="s">
        <v>1</v>
      </c>
      <c r="F8" s="84">
        <f>C8/1000</f>
        <v>75</v>
      </c>
      <c r="G8" s="84" t="s">
        <v>163</v>
      </c>
      <c r="I8" s="18" t="s">
        <v>164</v>
      </c>
      <c r="J8" s="46" t="s">
        <v>1</v>
      </c>
      <c r="K8" s="9">
        <v>75000</v>
      </c>
      <c r="L8" s="16" t="s">
        <v>151</v>
      </c>
      <c r="M8" s="53" t="s">
        <v>1</v>
      </c>
      <c r="N8" s="8">
        <f>K8/1000</f>
        <v>75</v>
      </c>
      <c r="O8" s="53" t="s">
        <v>163</v>
      </c>
    </row>
    <row r="9" spans="1:15" ht="16.5" x14ac:dyDescent="0.3">
      <c r="A9" s="60" t="s">
        <v>154</v>
      </c>
      <c r="B9" s="64" t="s">
        <v>1</v>
      </c>
      <c r="C9" s="64">
        <v>16.042999999999999</v>
      </c>
      <c r="D9" s="58"/>
      <c r="E9" s="84"/>
      <c r="F9" s="84"/>
      <c r="G9" s="84"/>
      <c r="I9" s="18" t="s">
        <v>154</v>
      </c>
      <c r="J9" s="46" t="s">
        <v>1</v>
      </c>
      <c r="K9" s="9">
        <v>16.042999999999999</v>
      </c>
      <c r="L9" s="16"/>
      <c r="M9" s="53"/>
      <c r="N9" s="53"/>
      <c r="O9" s="53"/>
    </row>
    <row r="10" spans="1:15" ht="18" x14ac:dyDescent="0.25">
      <c r="A10" s="60" t="s">
        <v>153</v>
      </c>
      <c r="B10" s="64" t="s">
        <v>1</v>
      </c>
      <c r="C10" s="61">
        <v>10.73</v>
      </c>
      <c r="D10" s="58" t="s">
        <v>175</v>
      </c>
      <c r="E10" s="84"/>
      <c r="F10" s="84"/>
      <c r="G10" s="84"/>
      <c r="I10" s="18" t="s">
        <v>153</v>
      </c>
      <c r="J10" s="46" t="s">
        <v>1</v>
      </c>
      <c r="K10" s="10">
        <v>10.73</v>
      </c>
      <c r="L10" s="16" t="s">
        <v>175</v>
      </c>
      <c r="M10" s="53"/>
      <c r="N10" s="53"/>
      <c r="O10" s="53"/>
    </row>
    <row r="11" spans="1:15" x14ac:dyDescent="0.25">
      <c r="A11" s="62" t="s">
        <v>169</v>
      </c>
      <c r="B11" s="64" t="s">
        <v>1</v>
      </c>
      <c r="C11" s="64">
        <v>40</v>
      </c>
      <c r="D11" s="58"/>
      <c r="E11" s="84"/>
      <c r="F11" s="84"/>
      <c r="G11" s="84"/>
      <c r="I11" s="51" t="s">
        <v>169</v>
      </c>
      <c r="J11" s="46" t="s">
        <v>1</v>
      </c>
      <c r="K11" s="9">
        <v>40</v>
      </c>
      <c r="L11" s="16"/>
      <c r="M11" s="53"/>
      <c r="N11" s="53"/>
      <c r="O11" s="53"/>
    </row>
    <row r="12" spans="1:15" ht="16.5" x14ac:dyDescent="0.3">
      <c r="A12" s="62" t="s">
        <v>176</v>
      </c>
      <c r="B12" s="64" t="s">
        <v>177</v>
      </c>
      <c r="C12" s="64">
        <v>1</v>
      </c>
      <c r="D12" s="58" t="s">
        <v>144</v>
      </c>
      <c r="E12" s="84"/>
      <c r="F12" s="84"/>
      <c r="G12" s="84"/>
      <c r="I12" s="51" t="s">
        <v>176</v>
      </c>
      <c r="J12" s="46" t="s">
        <v>177</v>
      </c>
      <c r="K12" s="9">
        <v>1</v>
      </c>
      <c r="L12" s="16" t="s">
        <v>144</v>
      </c>
      <c r="M12" s="53"/>
      <c r="N12" s="53"/>
      <c r="O12" s="53"/>
    </row>
    <row r="13" spans="1:15" x14ac:dyDescent="0.25">
      <c r="A13" s="60"/>
      <c r="B13" s="64"/>
      <c r="C13" s="64"/>
      <c r="D13" s="58"/>
      <c r="E13" s="81" t="s">
        <v>477</v>
      </c>
      <c r="F13" s="84"/>
      <c r="G13" s="84"/>
      <c r="I13" s="18"/>
      <c r="J13" s="46"/>
      <c r="K13" s="46"/>
      <c r="L13" s="16"/>
      <c r="M13" s="53"/>
      <c r="N13" s="53"/>
      <c r="O13" s="53"/>
    </row>
    <row r="14" spans="1:15" x14ac:dyDescent="0.25">
      <c r="A14" s="109" t="s">
        <v>155</v>
      </c>
      <c r="B14" s="109"/>
      <c r="C14" s="109"/>
      <c r="D14" s="58"/>
      <c r="E14" s="81" t="s">
        <v>478</v>
      </c>
      <c r="F14" s="84"/>
      <c r="G14" s="84"/>
      <c r="I14" s="110" t="s">
        <v>155</v>
      </c>
      <c r="J14" s="110"/>
      <c r="K14" s="110"/>
      <c r="L14" s="16"/>
      <c r="M14" s="52" t="s">
        <v>477</v>
      </c>
      <c r="N14" s="53"/>
      <c r="O14" s="53"/>
    </row>
    <row r="15" spans="1:15" x14ac:dyDescent="0.25">
      <c r="A15" s="58"/>
      <c r="B15" s="64"/>
      <c r="C15" s="64"/>
      <c r="D15" s="58"/>
      <c r="E15" s="84"/>
      <c r="F15" s="84"/>
      <c r="G15" s="84"/>
      <c r="I15" s="16"/>
      <c r="J15" s="46"/>
      <c r="K15" s="46"/>
      <c r="L15" s="16"/>
      <c r="M15" s="52" t="s">
        <v>478</v>
      </c>
      <c r="N15" s="53"/>
      <c r="O15" s="53"/>
    </row>
    <row r="16" spans="1:15" x14ac:dyDescent="0.25">
      <c r="A16" s="79" t="s">
        <v>94</v>
      </c>
      <c r="B16" s="91" t="s">
        <v>1</v>
      </c>
      <c r="C16" s="111" t="s">
        <v>160</v>
      </c>
      <c r="D16" s="111"/>
      <c r="E16" s="84"/>
      <c r="F16" s="84"/>
      <c r="G16" s="84"/>
      <c r="I16" s="20" t="s">
        <v>94</v>
      </c>
      <c r="J16" s="55" t="s">
        <v>1</v>
      </c>
      <c r="K16" s="114" t="s">
        <v>160</v>
      </c>
      <c r="L16" s="114"/>
      <c r="M16" s="53"/>
      <c r="N16" s="53"/>
      <c r="O16" s="53"/>
    </row>
    <row r="17" spans="1:15" x14ac:dyDescent="0.25">
      <c r="A17" s="79"/>
      <c r="B17" s="91"/>
      <c r="C17" s="64"/>
      <c r="D17" s="64"/>
      <c r="E17" s="84"/>
      <c r="F17" s="84"/>
      <c r="G17" s="84"/>
      <c r="I17" s="20"/>
      <c r="J17" s="55"/>
      <c r="K17" s="46"/>
      <c r="L17" s="9"/>
      <c r="M17" s="53"/>
      <c r="N17" s="53"/>
      <c r="O17" s="53"/>
    </row>
    <row r="18" spans="1:15" x14ac:dyDescent="0.25">
      <c r="A18" s="113" t="s">
        <v>178</v>
      </c>
      <c r="B18" s="113"/>
      <c r="C18" s="113"/>
      <c r="D18" s="64"/>
      <c r="E18" s="84"/>
      <c r="F18" s="84"/>
      <c r="G18" s="84"/>
      <c r="I18" s="118" t="s">
        <v>178</v>
      </c>
      <c r="J18" s="118"/>
      <c r="K18" s="118"/>
      <c r="L18" s="46"/>
      <c r="M18" s="53"/>
      <c r="N18" s="53"/>
      <c r="O18" s="53"/>
    </row>
    <row r="19" spans="1:15" x14ac:dyDescent="0.25">
      <c r="A19" s="92"/>
      <c r="B19" s="91"/>
      <c r="C19" s="64"/>
      <c r="D19" s="64"/>
      <c r="E19" s="84"/>
      <c r="F19" s="84"/>
      <c r="G19" s="84"/>
      <c r="I19" s="56"/>
      <c r="J19" s="55"/>
      <c r="K19" s="46"/>
      <c r="L19" s="46"/>
      <c r="M19" s="53"/>
      <c r="N19" s="53"/>
      <c r="O19" s="53"/>
    </row>
    <row r="20" spans="1:15" ht="16.5" x14ac:dyDescent="0.3">
      <c r="A20" s="92" t="s">
        <v>157</v>
      </c>
      <c r="B20" s="91" t="s">
        <v>1</v>
      </c>
      <c r="C20" s="112" t="s">
        <v>158</v>
      </c>
      <c r="D20" s="112"/>
      <c r="E20" s="84"/>
      <c r="F20" s="84"/>
      <c r="G20" s="84" t="s">
        <v>159</v>
      </c>
      <c r="I20" s="56" t="s">
        <v>157</v>
      </c>
      <c r="J20" s="55" t="s">
        <v>1</v>
      </c>
      <c r="K20" s="115" t="s">
        <v>158</v>
      </c>
      <c r="L20" s="115"/>
      <c r="M20" s="53"/>
      <c r="N20" s="53"/>
      <c r="O20" s="53" t="s">
        <v>159</v>
      </c>
    </row>
    <row r="21" spans="1:15" x14ac:dyDescent="0.25">
      <c r="A21" s="92"/>
      <c r="B21" s="91"/>
      <c r="C21" s="64"/>
      <c r="D21" s="64"/>
      <c r="E21" s="84"/>
      <c r="F21" s="84"/>
      <c r="G21" s="84"/>
      <c r="I21" s="56"/>
      <c r="J21" s="55"/>
      <c r="K21" s="46"/>
      <c r="L21" s="46"/>
      <c r="M21" s="53"/>
      <c r="N21" s="53"/>
      <c r="O21" s="53"/>
    </row>
    <row r="22" spans="1:15" x14ac:dyDescent="0.25">
      <c r="A22" s="92" t="s">
        <v>161</v>
      </c>
      <c r="B22" s="91"/>
      <c r="C22" s="64"/>
      <c r="D22" s="64"/>
      <c r="E22" s="84"/>
      <c r="F22" s="84"/>
      <c r="G22" s="84"/>
      <c r="I22" s="56" t="s">
        <v>161</v>
      </c>
      <c r="J22" s="55"/>
      <c r="K22" s="46"/>
      <c r="L22" s="46"/>
      <c r="M22" s="53"/>
      <c r="N22" s="53"/>
      <c r="O22" s="53"/>
    </row>
    <row r="23" spans="1:15" x14ac:dyDescent="0.25">
      <c r="A23" s="92"/>
      <c r="B23" s="91"/>
      <c r="C23" s="64"/>
      <c r="D23" s="64"/>
      <c r="E23" s="84"/>
      <c r="F23" s="84"/>
      <c r="G23" s="84"/>
      <c r="I23" s="56"/>
      <c r="J23" s="55"/>
      <c r="K23" s="46"/>
      <c r="L23" s="46"/>
      <c r="M23" s="53"/>
      <c r="N23" s="53"/>
      <c r="O23" s="53"/>
    </row>
    <row r="24" spans="1:15" ht="16.5" x14ac:dyDescent="0.3">
      <c r="A24" s="92" t="s">
        <v>179</v>
      </c>
      <c r="B24" s="91" t="s">
        <v>1</v>
      </c>
      <c r="C24" s="112" t="s">
        <v>180</v>
      </c>
      <c r="D24" s="112"/>
      <c r="E24" s="84"/>
      <c r="F24" s="84"/>
      <c r="G24" s="84"/>
      <c r="I24" s="56" t="s">
        <v>179</v>
      </c>
      <c r="J24" s="55" t="s">
        <v>1</v>
      </c>
      <c r="K24" s="115" t="s">
        <v>180</v>
      </c>
      <c r="L24" s="115"/>
      <c r="M24" s="53"/>
      <c r="N24" s="53"/>
      <c r="O24" s="53"/>
    </row>
    <row r="25" spans="1:15" x14ac:dyDescent="0.25">
      <c r="A25" s="92"/>
      <c r="B25" s="91"/>
      <c r="C25" s="64"/>
      <c r="D25" s="64"/>
      <c r="E25" s="84"/>
      <c r="F25" s="84"/>
      <c r="G25" s="84"/>
      <c r="I25" s="56"/>
      <c r="J25" s="55"/>
      <c r="K25" s="46"/>
      <c r="L25" s="46"/>
      <c r="M25" s="53"/>
      <c r="N25" s="53"/>
      <c r="O25" s="53"/>
    </row>
    <row r="26" spans="1:15" x14ac:dyDescent="0.25">
      <c r="A26" s="105" t="s">
        <v>145</v>
      </c>
      <c r="B26" s="105"/>
      <c r="C26" s="105"/>
      <c r="D26" s="65"/>
      <c r="E26" s="67"/>
      <c r="F26" s="67"/>
      <c r="G26" s="64"/>
      <c r="I26" s="106" t="s">
        <v>145</v>
      </c>
      <c r="J26" s="106"/>
      <c r="K26" s="106"/>
      <c r="L26" s="21"/>
      <c r="M26" s="50"/>
      <c r="N26" s="50"/>
      <c r="O26" s="46"/>
    </row>
    <row r="27" spans="1:15" x14ac:dyDescent="0.25">
      <c r="A27" s="65"/>
      <c r="B27" s="67"/>
      <c r="C27" s="67"/>
      <c r="D27" s="65"/>
      <c r="E27" s="67"/>
      <c r="F27" s="67"/>
      <c r="G27" s="67"/>
      <c r="I27" s="21"/>
      <c r="J27" s="50"/>
      <c r="K27" s="50"/>
      <c r="L27" s="21"/>
      <c r="M27" s="50"/>
      <c r="N27" s="50"/>
      <c r="O27" s="50"/>
    </row>
    <row r="28" spans="1:15" ht="18" x14ac:dyDescent="0.25">
      <c r="A28" s="80" t="s">
        <v>94</v>
      </c>
      <c r="B28" s="67" t="s">
        <v>1</v>
      </c>
      <c r="C28" s="103" t="s">
        <v>474</v>
      </c>
      <c r="D28" s="103"/>
      <c r="E28" s="67" t="s">
        <v>1</v>
      </c>
      <c r="F28" s="68">
        <f>(C9*C6)/(C10*F5*C7)</f>
        <v>1.1124656060000886</v>
      </c>
      <c r="G28" s="67" t="s">
        <v>162</v>
      </c>
      <c r="I28" s="22" t="s">
        <v>94</v>
      </c>
      <c r="J28" s="50" t="s">
        <v>1</v>
      </c>
      <c r="K28" s="107" t="s">
        <v>160</v>
      </c>
      <c r="L28" s="107"/>
      <c r="M28" s="50" t="s">
        <v>1</v>
      </c>
      <c r="N28" s="12">
        <f>(K9*K6)/(K10*N5*K7)</f>
        <v>1.1124656060000886</v>
      </c>
      <c r="O28" s="50" t="s">
        <v>162</v>
      </c>
    </row>
    <row r="29" spans="1:15" x14ac:dyDescent="0.25">
      <c r="A29" s="65"/>
      <c r="B29" s="67"/>
      <c r="C29" s="67"/>
      <c r="D29" s="65"/>
      <c r="E29" s="67"/>
      <c r="F29" s="67"/>
      <c r="G29" s="67"/>
      <c r="I29" s="21"/>
      <c r="J29" s="50"/>
      <c r="K29" s="50"/>
      <c r="L29" s="21"/>
      <c r="M29" s="50"/>
      <c r="N29" s="50"/>
      <c r="O29" s="50"/>
    </row>
    <row r="30" spans="1:15" ht="16.5" x14ac:dyDescent="0.3">
      <c r="A30" s="104" t="s">
        <v>472</v>
      </c>
      <c r="B30" s="104"/>
      <c r="C30" s="104"/>
      <c r="D30" s="104"/>
      <c r="E30" s="67"/>
      <c r="F30" s="67"/>
      <c r="G30" s="67"/>
      <c r="I30" s="116" t="s">
        <v>472</v>
      </c>
      <c r="J30" s="116"/>
      <c r="K30" s="116"/>
      <c r="L30" s="116"/>
      <c r="M30" s="50"/>
      <c r="N30" s="50"/>
      <c r="O30" s="50"/>
    </row>
    <row r="31" spans="1:15" ht="16.5" x14ac:dyDescent="0.3">
      <c r="A31" s="66" t="s">
        <v>165</v>
      </c>
      <c r="B31" s="67"/>
      <c r="C31" s="67"/>
      <c r="D31" s="65"/>
      <c r="E31" s="67" t="s">
        <v>1</v>
      </c>
      <c r="F31" s="67">
        <v>5.6</v>
      </c>
      <c r="G31" s="67"/>
      <c r="I31" s="23" t="s">
        <v>165</v>
      </c>
      <c r="J31" s="50"/>
      <c r="K31" s="50"/>
      <c r="L31" s="21"/>
      <c r="M31" s="50" t="s">
        <v>1</v>
      </c>
      <c r="N31" s="11">
        <v>5.6</v>
      </c>
      <c r="O31" s="50"/>
    </row>
    <row r="32" spans="1:15" x14ac:dyDescent="0.25">
      <c r="A32" s="65"/>
      <c r="B32" s="67"/>
      <c r="C32" s="67"/>
      <c r="D32" s="65"/>
      <c r="E32" s="67"/>
      <c r="F32" s="67"/>
      <c r="G32" s="67"/>
      <c r="I32" s="21"/>
      <c r="J32" s="50"/>
      <c r="K32" s="50"/>
      <c r="L32" s="21"/>
      <c r="M32" s="50"/>
      <c r="N32" s="50"/>
      <c r="O32" s="50"/>
    </row>
    <row r="33" spans="1:15" ht="18" x14ac:dyDescent="0.35">
      <c r="A33" s="66" t="s">
        <v>167</v>
      </c>
      <c r="B33" s="67" t="s">
        <v>1</v>
      </c>
      <c r="C33" s="103" t="s">
        <v>181</v>
      </c>
      <c r="D33" s="103"/>
      <c r="E33" s="67" t="s">
        <v>1</v>
      </c>
      <c r="F33" s="68">
        <f>(C12*F28)/F31</f>
        <v>0.19865457250001584</v>
      </c>
      <c r="G33" s="67"/>
      <c r="I33" s="23" t="s">
        <v>167</v>
      </c>
      <c r="J33" s="50" t="s">
        <v>1</v>
      </c>
      <c r="K33" s="107" t="s">
        <v>189</v>
      </c>
      <c r="L33" s="107"/>
      <c r="M33" s="50" t="s">
        <v>1</v>
      </c>
      <c r="N33" s="12">
        <f>(K12*N28)/N31</f>
        <v>0.19865457250001584</v>
      </c>
      <c r="O33" s="50"/>
    </row>
    <row r="34" spans="1:15" x14ac:dyDescent="0.25">
      <c r="A34" s="65"/>
      <c r="B34" s="67"/>
      <c r="C34" s="69"/>
      <c r="D34" s="65"/>
      <c r="E34" s="67"/>
      <c r="F34" s="70"/>
      <c r="G34" s="71"/>
      <c r="I34" s="21"/>
      <c r="J34" s="50"/>
      <c r="K34" s="47"/>
      <c r="L34" s="21"/>
      <c r="M34" s="50"/>
      <c r="N34" s="24"/>
      <c r="O34" s="25"/>
    </row>
    <row r="35" spans="1:15" ht="16.5" x14ac:dyDescent="0.3">
      <c r="A35" s="119" t="s">
        <v>182</v>
      </c>
      <c r="B35" s="119"/>
      <c r="C35" s="119"/>
      <c r="D35" s="119"/>
      <c r="E35" s="119"/>
      <c r="F35" s="119"/>
      <c r="G35" s="73"/>
      <c r="I35" s="121" t="s">
        <v>182</v>
      </c>
      <c r="J35" s="121"/>
      <c r="K35" s="121"/>
      <c r="L35" s="121"/>
      <c r="M35" s="121"/>
      <c r="N35" s="121"/>
      <c r="O35" s="26"/>
    </row>
    <row r="36" spans="1:15" x14ac:dyDescent="0.25">
      <c r="A36" s="72"/>
      <c r="B36" s="84"/>
      <c r="C36" s="82"/>
      <c r="D36" s="82"/>
      <c r="E36" s="84"/>
      <c r="F36" s="73"/>
      <c r="G36" s="73"/>
      <c r="I36" s="27"/>
      <c r="J36" s="53"/>
      <c r="K36" s="48"/>
      <c r="L36" s="48"/>
      <c r="M36" s="53"/>
      <c r="N36" s="26"/>
      <c r="O36" s="26"/>
    </row>
    <row r="37" spans="1:15" x14ac:dyDescent="0.25">
      <c r="A37" s="119" t="s">
        <v>183</v>
      </c>
      <c r="B37" s="119"/>
      <c r="C37" s="119"/>
      <c r="D37" s="119"/>
      <c r="E37" s="84" t="s">
        <v>1</v>
      </c>
      <c r="F37" s="83">
        <v>8</v>
      </c>
      <c r="G37" s="73" t="s">
        <v>184</v>
      </c>
      <c r="I37" s="121" t="s">
        <v>183</v>
      </c>
      <c r="J37" s="121"/>
      <c r="K37" s="121"/>
      <c r="L37" s="121"/>
      <c r="M37" s="53" t="s">
        <v>1</v>
      </c>
      <c r="N37" s="14">
        <v>8</v>
      </c>
      <c r="O37" s="26" t="s">
        <v>184</v>
      </c>
    </row>
    <row r="38" spans="1:15" x14ac:dyDescent="0.25">
      <c r="A38" s="81" t="s">
        <v>185</v>
      </c>
      <c r="B38" s="84"/>
      <c r="C38" s="81"/>
      <c r="D38" s="81"/>
      <c r="E38" s="84"/>
      <c r="F38" s="83"/>
      <c r="G38" s="73"/>
      <c r="I38" s="52" t="s">
        <v>185</v>
      </c>
      <c r="J38" s="53"/>
      <c r="K38" s="52"/>
      <c r="L38" s="52"/>
      <c r="M38" s="53"/>
      <c r="N38" s="176"/>
      <c r="O38" s="26"/>
    </row>
    <row r="39" spans="1:15" ht="16.5" x14ac:dyDescent="0.3">
      <c r="A39" s="72" t="s">
        <v>186</v>
      </c>
      <c r="B39" s="84"/>
      <c r="C39" s="81"/>
      <c r="D39" s="81"/>
      <c r="E39" s="84" t="s">
        <v>1</v>
      </c>
      <c r="F39" s="83">
        <v>0.14599999999999999</v>
      </c>
      <c r="G39" s="73"/>
      <c r="I39" s="27" t="s">
        <v>186</v>
      </c>
      <c r="J39" s="53"/>
      <c r="K39" s="52"/>
      <c r="L39" s="52"/>
      <c r="M39" s="53" t="s">
        <v>1</v>
      </c>
      <c r="N39" s="14">
        <v>0.14599999999999999</v>
      </c>
      <c r="O39" s="26"/>
    </row>
    <row r="40" spans="1:15" x14ac:dyDescent="0.25">
      <c r="A40" s="72"/>
      <c r="B40" s="84"/>
      <c r="C40" s="81"/>
      <c r="D40" s="81"/>
      <c r="E40" s="84"/>
      <c r="F40" s="83"/>
      <c r="G40" s="73"/>
      <c r="I40" s="27"/>
      <c r="J40" s="53"/>
      <c r="K40" s="52"/>
      <c r="L40" s="52"/>
      <c r="M40" s="53"/>
      <c r="N40" s="176"/>
      <c r="O40" s="26"/>
    </row>
    <row r="41" spans="1:15" x14ac:dyDescent="0.25">
      <c r="A41" s="72" t="s">
        <v>187</v>
      </c>
      <c r="B41" s="84"/>
      <c r="C41" s="81"/>
      <c r="D41" s="81"/>
      <c r="E41" s="84"/>
      <c r="F41" s="83"/>
      <c r="G41" s="73"/>
      <c r="I41" s="27" t="s">
        <v>187</v>
      </c>
      <c r="J41" s="53"/>
      <c r="K41" s="52"/>
      <c r="L41" s="52"/>
      <c r="M41" s="53"/>
      <c r="N41" s="176"/>
      <c r="O41" s="26"/>
    </row>
    <row r="42" spans="1:15" ht="16.5" x14ac:dyDescent="0.3">
      <c r="A42" s="72" t="s">
        <v>170</v>
      </c>
      <c r="B42" s="84" t="s">
        <v>1</v>
      </c>
      <c r="C42" s="120" t="s">
        <v>188</v>
      </c>
      <c r="D42" s="120"/>
      <c r="E42" s="84" t="s">
        <v>1</v>
      </c>
      <c r="F42" s="73">
        <f>(F31*F39)/F28</f>
        <v>0.73494406981237925</v>
      </c>
      <c r="G42" s="73" t="s">
        <v>172</v>
      </c>
      <c r="I42" s="27" t="s">
        <v>170</v>
      </c>
      <c r="J42" s="53" t="s">
        <v>1</v>
      </c>
      <c r="K42" s="122" t="s">
        <v>174</v>
      </c>
      <c r="L42" s="122"/>
      <c r="M42" s="53" t="s">
        <v>1</v>
      </c>
      <c r="N42" s="13">
        <f>(N31*N39)/N28</f>
        <v>0.73494406981237925</v>
      </c>
      <c r="O42" s="26" t="s">
        <v>172</v>
      </c>
    </row>
    <row r="43" spans="1:15" x14ac:dyDescent="0.25">
      <c r="A43" s="74"/>
      <c r="B43" s="84"/>
      <c r="C43" s="75"/>
      <c r="D43" s="85"/>
      <c r="E43" s="84"/>
      <c r="F43" s="86"/>
      <c r="G43" s="73"/>
      <c r="I43" s="28"/>
      <c r="J43" s="53"/>
      <c r="K43" s="29"/>
      <c r="L43" s="30"/>
      <c r="M43" s="53"/>
      <c r="N43" s="31"/>
      <c r="O43" s="26"/>
    </row>
    <row r="44" spans="1:15" x14ac:dyDescent="0.25">
      <c r="A44" s="152"/>
      <c r="B44" s="153"/>
      <c r="C44" s="154"/>
      <c r="D44" s="177"/>
      <c r="E44" s="153"/>
      <c r="F44" s="153"/>
      <c r="G44" s="153"/>
      <c r="I44" s="156"/>
      <c r="J44" s="157"/>
      <c r="K44" s="157"/>
      <c r="L44" s="156"/>
      <c r="M44" s="156"/>
      <c r="N44" s="156"/>
      <c r="O44" s="152"/>
    </row>
    <row r="45" spans="1:15" x14ac:dyDescent="0.25">
      <c r="A45" s="156"/>
      <c r="B45" s="157"/>
      <c r="C45" s="157"/>
      <c r="D45" s="156"/>
      <c r="E45" s="153"/>
      <c r="F45" s="153"/>
      <c r="G45" s="157"/>
      <c r="I45" s="156"/>
      <c r="J45" s="157"/>
      <c r="K45" s="157"/>
      <c r="L45" s="156"/>
      <c r="M45" s="156"/>
      <c r="N45" s="156"/>
      <c r="O45" s="158"/>
    </row>
    <row r="46" spans="1:15" x14ac:dyDescent="0.25">
      <c r="A46" s="159" t="s">
        <v>508</v>
      </c>
      <c r="B46" s="157"/>
      <c r="C46" s="160"/>
      <c r="D46" s="156"/>
      <c r="E46" s="153"/>
      <c r="F46" s="153"/>
      <c r="G46" s="161"/>
      <c r="I46" s="156"/>
      <c r="J46" s="157"/>
      <c r="K46" s="160"/>
      <c r="L46" s="156"/>
      <c r="M46" s="152"/>
      <c r="N46" s="156"/>
      <c r="O46" s="162"/>
    </row>
    <row r="47" spans="1:15" x14ac:dyDescent="0.25">
      <c r="A47" s="159" t="s">
        <v>509</v>
      </c>
      <c r="B47" s="153"/>
      <c r="C47" s="153"/>
      <c r="D47" s="152"/>
      <c r="E47" s="153"/>
      <c r="F47" s="153"/>
      <c r="G47" s="157"/>
      <c r="I47" s="156"/>
      <c r="J47" s="157"/>
      <c r="K47" s="157"/>
      <c r="L47" s="156"/>
      <c r="M47" s="156"/>
      <c r="N47" s="156"/>
      <c r="O47" s="152"/>
    </row>
    <row r="48" spans="1:15" x14ac:dyDescent="0.25">
      <c r="A48" s="159" t="s">
        <v>510</v>
      </c>
      <c r="I48" s="164"/>
      <c r="J48" s="165"/>
      <c r="K48" s="165"/>
      <c r="L48" s="166"/>
      <c r="M48" s="166"/>
      <c r="N48" s="166"/>
      <c r="O48" s="166"/>
    </row>
    <row r="49" spans="1:15" x14ac:dyDescent="0.25">
      <c r="A49" s="159" t="s">
        <v>511</v>
      </c>
      <c r="I49" s="166"/>
      <c r="J49" s="165"/>
      <c r="K49" s="165"/>
      <c r="L49" s="166"/>
      <c r="M49" s="166"/>
      <c r="N49" s="166"/>
      <c r="O49" s="166"/>
    </row>
    <row r="50" spans="1:15" x14ac:dyDescent="0.25">
      <c r="A50" s="167" t="s">
        <v>512</v>
      </c>
      <c r="I50" s="166"/>
      <c r="J50" s="165"/>
      <c r="K50" s="168"/>
      <c r="L50" s="166"/>
      <c r="M50" s="165"/>
      <c r="N50" s="169"/>
      <c r="O50" s="162"/>
    </row>
    <row r="51" spans="1:15" x14ac:dyDescent="0.25">
      <c r="I51" s="166"/>
      <c r="J51" s="165"/>
      <c r="K51" s="168"/>
      <c r="L51" s="166"/>
      <c r="M51" s="165"/>
      <c r="N51" s="169"/>
      <c r="O51" s="162"/>
    </row>
    <row r="52" spans="1:15" x14ac:dyDescent="0.25">
      <c r="I52" s="156"/>
      <c r="J52" s="157"/>
      <c r="K52" s="160"/>
      <c r="L52" s="156"/>
      <c r="M52" s="157"/>
      <c r="N52" s="161"/>
      <c r="O52" s="166"/>
    </row>
    <row r="53" spans="1:15" x14ac:dyDescent="0.25">
      <c r="I53" s="170"/>
      <c r="J53" s="171"/>
      <c r="K53" s="172"/>
      <c r="L53" s="178"/>
      <c r="M53" s="171"/>
      <c r="N53" s="174"/>
      <c r="O53" s="162"/>
    </row>
    <row r="54" spans="1:15" x14ac:dyDescent="0.25">
      <c r="I54" s="170"/>
      <c r="J54" s="171"/>
      <c r="K54" s="175"/>
      <c r="L54" s="178"/>
      <c r="M54" s="170"/>
      <c r="N54" s="170"/>
      <c r="O54" s="152"/>
    </row>
  </sheetData>
  <sheetProtection password="F030" sheet="1" objects="1" scenarios="1"/>
  <customSheetViews>
    <customSheetView guid="{4A4D9229-7CAB-4D88-8487-AD510F689FCA}" scale="98">
      <selection activeCell="G36" sqref="G36"/>
      <pageMargins left="0.7" right="0.7" top="0.75" bottom="0.75" header="0.3" footer="0.3"/>
    </customSheetView>
  </customSheetViews>
  <mergeCells count="29">
    <mergeCell ref="K28:L28"/>
    <mergeCell ref="A30:D30"/>
    <mergeCell ref="I30:L30"/>
    <mergeCell ref="A1:F1"/>
    <mergeCell ref="I1:N1"/>
    <mergeCell ref="A18:C18"/>
    <mergeCell ref="I18:K18"/>
    <mergeCell ref="C20:D20"/>
    <mergeCell ref="K20:L20"/>
    <mergeCell ref="A14:C14"/>
    <mergeCell ref="I14:K14"/>
    <mergeCell ref="C16:D16"/>
    <mergeCell ref="K16:L16"/>
    <mergeCell ref="K54:L54"/>
    <mergeCell ref="C24:D24"/>
    <mergeCell ref="C33:D33"/>
    <mergeCell ref="A35:F35"/>
    <mergeCell ref="A37:D37"/>
    <mergeCell ref="C42:D42"/>
    <mergeCell ref="K24:L24"/>
    <mergeCell ref="K33:L33"/>
    <mergeCell ref="I35:N35"/>
    <mergeCell ref="C44:D44"/>
    <mergeCell ref="K53:L53"/>
    <mergeCell ref="I37:L37"/>
    <mergeCell ref="K42:L42"/>
    <mergeCell ref="A26:C26"/>
    <mergeCell ref="I26:K26"/>
    <mergeCell ref="C28:D28"/>
  </mergeCells>
  <pageMargins left="0.7" right="0.7" top="0.75" bottom="0.75" header="0.3" footer="0.3"/>
  <pageSetup scale="45"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tabSelected="1" topLeftCell="A22" zoomScale="80" zoomScaleNormal="80" workbookViewId="0">
      <selection activeCell="N55" sqref="N55"/>
    </sheetView>
  </sheetViews>
  <sheetFormatPr defaultRowHeight="15" x14ac:dyDescent="0.25"/>
  <cols>
    <col min="1" max="1" width="23.42578125" style="15" customWidth="1"/>
    <col min="2" max="2" width="9.140625" style="163"/>
    <col min="3" max="3" width="17" style="163" customWidth="1"/>
    <col min="4" max="4" width="15.5703125" style="15" customWidth="1"/>
    <col min="5" max="6" width="9.140625" style="163"/>
    <col min="7" max="7" width="11.7109375" style="163" bestFit="1" customWidth="1"/>
    <col min="8" max="8" width="9.140625" style="15"/>
    <col min="9" max="9" width="22.140625" style="15" customWidth="1"/>
    <col min="10" max="10" width="9.140625" style="163"/>
    <col min="11" max="11" width="18.7109375" style="163" bestFit="1" customWidth="1"/>
    <col min="12" max="12" width="11.85546875" style="15" customWidth="1"/>
    <col min="13" max="14" width="9.140625" style="15"/>
    <col min="15" max="15" width="11.7109375" style="15" bestFit="1" customWidth="1"/>
    <col min="16" max="16384" width="9.140625" style="15"/>
  </cols>
  <sheetData>
    <row r="1" spans="1:15" ht="99" customHeight="1" x14ac:dyDescent="0.25">
      <c r="A1" s="131" t="s">
        <v>436</v>
      </c>
      <c r="B1" s="131"/>
      <c r="C1" s="131"/>
      <c r="D1" s="131"/>
      <c r="E1" s="131"/>
      <c r="F1" s="84"/>
      <c r="G1" s="84"/>
      <c r="I1" s="102" t="s">
        <v>499</v>
      </c>
      <c r="J1" s="102"/>
      <c r="K1" s="102"/>
      <c r="L1" s="102"/>
      <c r="M1" s="102"/>
      <c r="N1" s="53"/>
      <c r="O1" s="53"/>
    </row>
    <row r="2" spans="1:15" x14ac:dyDescent="0.25">
      <c r="A2" s="58"/>
      <c r="B2" s="64"/>
      <c r="C2" s="64"/>
      <c r="D2" s="58"/>
      <c r="E2" s="84"/>
      <c r="F2" s="84"/>
      <c r="G2" s="84"/>
      <c r="I2" s="16"/>
      <c r="J2" s="46"/>
      <c r="K2" s="46"/>
      <c r="L2" s="16"/>
      <c r="M2" s="53"/>
      <c r="N2" s="53"/>
      <c r="O2" s="53"/>
    </row>
    <row r="3" spans="1:15" x14ac:dyDescent="0.25">
      <c r="A3" s="58" t="s">
        <v>143</v>
      </c>
      <c r="B3" s="64"/>
      <c r="C3" s="64"/>
      <c r="D3" s="58"/>
      <c r="E3" s="84"/>
      <c r="F3" s="84"/>
      <c r="G3" s="84"/>
      <c r="I3" s="16" t="s">
        <v>143</v>
      </c>
      <c r="J3" s="46"/>
      <c r="K3" s="46"/>
      <c r="L3" s="16"/>
      <c r="M3" s="53"/>
      <c r="N3" s="53"/>
      <c r="O3" s="53"/>
    </row>
    <row r="4" spans="1:15" x14ac:dyDescent="0.25">
      <c r="A4" s="58"/>
      <c r="B4" s="64"/>
      <c r="C4" s="64"/>
      <c r="D4" s="58"/>
      <c r="E4" s="84"/>
      <c r="F4" s="84"/>
      <c r="G4" s="84"/>
      <c r="I4" s="16"/>
      <c r="J4" s="46"/>
      <c r="K4" s="46"/>
      <c r="L4" s="16"/>
      <c r="M4" s="53"/>
      <c r="N4" s="53"/>
      <c r="O4" s="53"/>
    </row>
    <row r="5" spans="1:15" ht="18" x14ac:dyDescent="0.3">
      <c r="A5" s="87" t="s">
        <v>213</v>
      </c>
      <c r="B5" s="64" t="s">
        <v>1</v>
      </c>
      <c r="C5" s="64">
        <v>52</v>
      </c>
      <c r="D5" s="78" t="s">
        <v>214</v>
      </c>
      <c r="E5" s="84"/>
      <c r="F5" s="84"/>
      <c r="G5" s="84"/>
      <c r="I5" s="18" t="s">
        <v>213</v>
      </c>
      <c r="J5" s="46" t="s">
        <v>1</v>
      </c>
      <c r="K5" s="9">
        <v>52</v>
      </c>
      <c r="L5" s="19" t="s">
        <v>214</v>
      </c>
      <c r="M5" s="132" t="s">
        <v>480</v>
      </c>
      <c r="N5" s="132"/>
      <c r="O5" s="132"/>
    </row>
    <row r="6" spans="1:15" ht="18" x14ac:dyDescent="0.3">
      <c r="A6" s="87" t="s">
        <v>241</v>
      </c>
      <c r="B6" s="64" t="s">
        <v>1</v>
      </c>
      <c r="C6" s="64">
        <v>2</v>
      </c>
      <c r="D6" s="78" t="s">
        <v>214</v>
      </c>
      <c r="E6" s="84"/>
      <c r="F6" s="84"/>
      <c r="G6" s="84"/>
      <c r="I6" s="18" t="s">
        <v>241</v>
      </c>
      <c r="J6" s="46" t="s">
        <v>1</v>
      </c>
      <c r="K6" s="9">
        <v>2</v>
      </c>
      <c r="L6" s="19" t="s">
        <v>214</v>
      </c>
      <c r="M6" s="132"/>
      <c r="N6" s="132"/>
      <c r="O6" s="132"/>
    </row>
    <row r="7" spans="1:15" ht="18" x14ac:dyDescent="0.3">
      <c r="A7" s="87" t="s">
        <v>240</v>
      </c>
      <c r="B7" s="64" t="s">
        <v>1</v>
      </c>
      <c r="C7" s="61">
        <v>62.4</v>
      </c>
      <c r="D7" s="78" t="s">
        <v>214</v>
      </c>
      <c r="E7" s="84"/>
      <c r="F7" s="84"/>
      <c r="G7" s="84"/>
      <c r="I7" s="18" t="s">
        <v>240</v>
      </c>
      <c r="J7" s="46" t="s">
        <v>1</v>
      </c>
      <c r="K7" s="10">
        <v>62.4</v>
      </c>
      <c r="L7" s="19" t="s">
        <v>214</v>
      </c>
      <c r="M7" s="132"/>
      <c r="N7" s="132"/>
      <c r="O7" s="132"/>
    </row>
    <row r="8" spans="1:15" ht="18" x14ac:dyDescent="0.3">
      <c r="A8" s="87" t="s">
        <v>220</v>
      </c>
      <c r="B8" s="64" t="s">
        <v>1</v>
      </c>
      <c r="C8" s="61">
        <v>7.6399999999999996E-2</v>
      </c>
      <c r="D8" s="78" t="s">
        <v>214</v>
      </c>
      <c r="E8" s="84"/>
      <c r="F8" s="84"/>
      <c r="G8" s="84"/>
      <c r="I8" s="18" t="s">
        <v>220</v>
      </c>
      <c r="J8" s="46" t="s">
        <v>1</v>
      </c>
      <c r="K8" s="10">
        <v>7.6399999999999996E-2</v>
      </c>
      <c r="L8" s="19" t="s">
        <v>214</v>
      </c>
      <c r="M8" s="133" t="s">
        <v>481</v>
      </c>
      <c r="N8" s="133"/>
      <c r="O8" s="133"/>
    </row>
    <row r="9" spans="1:15" x14ac:dyDescent="0.25">
      <c r="A9" s="87" t="s">
        <v>244</v>
      </c>
      <c r="B9" s="64" t="s">
        <v>1</v>
      </c>
      <c r="C9" s="64">
        <v>20</v>
      </c>
      <c r="D9" s="58" t="s">
        <v>215</v>
      </c>
      <c r="E9" s="84"/>
      <c r="F9" s="84"/>
      <c r="G9" s="84"/>
      <c r="I9" s="18" t="s">
        <v>244</v>
      </c>
      <c r="J9" s="46" t="s">
        <v>1</v>
      </c>
      <c r="K9" s="9">
        <v>20</v>
      </c>
      <c r="L9" s="16" t="s">
        <v>215</v>
      </c>
      <c r="M9" s="133"/>
      <c r="N9" s="133"/>
      <c r="O9" s="133"/>
    </row>
    <row r="10" spans="1:15" ht="33.75" customHeight="1" x14ac:dyDescent="0.3">
      <c r="A10" s="88" t="s">
        <v>247</v>
      </c>
      <c r="B10" s="91" t="s">
        <v>1</v>
      </c>
      <c r="C10" s="89">
        <v>72.400000000000006</v>
      </c>
      <c r="D10" s="63" t="s">
        <v>215</v>
      </c>
      <c r="E10" s="84"/>
      <c r="F10" s="84"/>
      <c r="G10" s="84"/>
      <c r="I10" s="36" t="s">
        <v>247</v>
      </c>
      <c r="J10" s="46" t="s">
        <v>1</v>
      </c>
      <c r="K10" s="10">
        <v>72.400000000000006</v>
      </c>
      <c r="L10" s="16" t="s">
        <v>215</v>
      </c>
      <c r="M10" s="133" t="s">
        <v>482</v>
      </c>
      <c r="N10" s="133"/>
      <c r="O10" s="133"/>
    </row>
    <row r="11" spans="1:15" ht="18.75" x14ac:dyDescent="0.3">
      <c r="A11" s="87" t="s">
        <v>245</v>
      </c>
      <c r="B11" s="64" t="s">
        <v>1</v>
      </c>
      <c r="C11" s="64">
        <v>0.17</v>
      </c>
      <c r="D11" s="58" t="s">
        <v>216</v>
      </c>
      <c r="E11" s="84"/>
      <c r="F11" s="84"/>
      <c r="G11" s="84"/>
      <c r="I11" s="18" t="s">
        <v>245</v>
      </c>
      <c r="J11" s="46" t="s">
        <v>1</v>
      </c>
      <c r="K11" s="9">
        <v>0.17</v>
      </c>
      <c r="L11" s="16" t="s">
        <v>216</v>
      </c>
      <c r="M11" s="53"/>
      <c r="N11" s="53"/>
      <c r="O11" s="53"/>
    </row>
    <row r="12" spans="1:15" ht="18.75" x14ac:dyDescent="0.3">
      <c r="A12" s="87" t="s">
        <v>246</v>
      </c>
      <c r="B12" s="64" t="s">
        <v>1</v>
      </c>
      <c r="C12" s="64">
        <v>0.5</v>
      </c>
      <c r="D12" s="58" t="s">
        <v>216</v>
      </c>
      <c r="E12" s="84"/>
      <c r="F12" s="84"/>
      <c r="G12" s="84"/>
      <c r="I12" s="18" t="s">
        <v>246</v>
      </c>
      <c r="J12" s="46" t="s">
        <v>1</v>
      </c>
      <c r="K12" s="9">
        <v>0.5</v>
      </c>
      <c r="L12" s="16" t="s">
        <v>216</v>
      </c>
      <c r="M12" s="53"/>
      <c r="N12" s="53"/>
      <c r="O12" s="53"/>
    </row>
    <row r="13" spans="1:15" x14ac:dyDescent="0.25">
      <c r="A13" s="87" t="s">
        <v>243</v>
      </c>
      <c r="B13" s="64" t="s">
        <v>1</v>
      </c>
      <c r="C13" s="64">
        <v>8</v>
      </c>
      <c r="D13" s="58" t="s">
        <v>173</v>
      </c>
      <c r="E13" s="84" t="s">
        <v>1</v>
      </c>
      <c r="F13" s="84">
        <f>8/12</f>
        <v>0.66666666666666663</v>
      </c>
      <c r="G13" s="84" t="s">
        <v>227</v>
      </c>
      <c r="I13" s="18" t="s">
        <v>243</v>
      </c>
      <c r="J13" s="46" t="s">
        <v>1</v>
      </c>
      <c r="K13" s="9">
        <v>8</v>
      </c>
      <c r="L13" s="16" t="s">
        <v>173</v>
      </c>
      <c r="M13" s="53" t="s">
        <v>1</v>
      </c>
      <c r="N13" s="8">
        <f>8/12</f>
        <v>0.66666666666666663</v>
      </c>
      <c r="O13" s="53" t="s">
        <v>227</v>
      </c>
    </row>
    <row r="14" spans="1:15" x14ac:dyDescent="0.25">
      <c r="A14" s="60"/>
      <c r="B14" s="64"/>
      <c r="C14" s="64"/>
      <c r="D14" s="58"/>
      <c r="E14" s="84"/>
      <c r="F14" s="84"/>
      <c r="G14" s="84"/>
      <c r="I14" s="18"/>
      <c r="J14" s="46"/>
      <c r="K14" s="46"/>
      <c r="L14" s="16"/>
      <c r="M14" s="53"/>
      <c r="N14" s="53"/>
      <c r="O14" s="53"/>
    </row>
    <row r="15" spans="1:15" x14ac:dyDescent="0.25">
      <c r="A15" s="109" t="s">
        <v>479</v>
      </c>
      <c r="B15" s="109"/>
      <c r="C15" s="109"/>
      <c r="D15" s="109"/>
      <c r="E15" s="84"/>
      <c r="F15" s="84"/>
      <c r="G15" s="84"/>
      <c r="I15" s="110" t="s">
        <v>479</v>
      </c>
      <c r="J15" s="110"/>
      <c r="K15" s="110"/>
      <c r="L15" s="110"/>
      <c r="M15" s="53"/>
      <c r="N15" s="53"/>
      <c r="O15" s="53"/>
    </row>
    <row r="16" spans="1:15" x14ac:dyDescent="0.25">
      <c r="A16" s="58"/>
      <c r="B16" s="64"/>
      <c r="C16" s="64"/>
      <c r="D16" s="58"/>
      <c r="E16" s="84"/>
      <c r="F16" s="84"/>
      <c r="G16" s="84"/>
      <c r="I16" s="16"/>
      <c r="J16" s="46"/>
      <c r="K16" s="46"/>
      <c r="L16" s="16"/>
      <c r="M16" s="53"/>
      <c r="N16" s="53"/>
      <c r="O16" s="53"/>
    </row>
    <row r="17" spans="1:15" ht="18.75" x14ac:dyDescent="0.3">
      <c r="A17" s="79" t="s">
        <v>190</v>
      </c>
      <c r="B17" s="91" t="s">
        <v>1</v>
      </c>
      <c r="C17" s="111" t="s">
        <v>191</v>
      </c>
      <c r="D17" s="111"/>
      <c r="E17" s="84"/>
      <c r="F17" s="84"/>
      <c r="G17" s="84" t="s">
        <v>192</v>
      </c>
      <c r="I17" s="20" t="s">
        <v>190</v>
      </c>
      <c r="J17" s="55" t="s">
        <v>1</v>
      </c>
      <c r="K17" s="114" t="s">
        <v>191</v>
      </c>
      <c r="L17" s="114"/>
      <c r="M17" s="53"/>
      <c r="N17" s="53"/>
      <c r="O17" s="53" t="s">
        <v>192</v>
      </c>
    </row>
    <row r="18" spans="1:15" x14ac:dyDescent="0.25">
      <c r="A18" s="79"/>
      <c r="B18" s="91"/>
      <c r="C18" s="64"/>
      <c r="D18" s="64"/>
      <c r="E18" s="84"/>
      <c r="F18" s="84"/>
      <c r="G18" s="84"/>
      <c r="I18" s="20"/>
      <c r="J18" s="55"/>
      <c r="K18" s="46"/>
      <c r="L18" s="46"/>
      <c r="M18" s="53"/>
      <c r="N18" s="53"/>
      <c r="O18" s="53"/>
    </row>
    <row r="19" spans="1:15" x14ac:dyDescent="0.25">
      <c r="A19" s="113" t="s">
        <v>193</v>
      </c>
      <c r="B19" s="113"/>
      <c r="C19" s="113"/>
      <c r="D19" s="113"/>
      <c r="E19" s="84"/>
      <c r="F19" s="84"/>
      <c r="G19" s="84"/>
      <c r="I19" s="118" t="s">
        <v>193</v>
      </c>
      <c r="J19" s="118"/>
      <c r="K19" s="118"/>
      <c r="L19" s="118"/>
      <c r="M19" s="53"/>
      <c r="N19" s="53"/>
      <c r="O19" s="53"/>
    </row>
    <row r="20" spans="1:15" x14ac:dyDescent="0.25">
      <c r="A20" s="92"/>
      <c r="B20" s="91"/>
      <c r="C20" s="64"/>
      <c r="D20" s="64"/>
      <c r="E20" s="84"/>
      <c r="F20" s="84"/>
      <c r="G20" s="84"/>
      <c r="I20" s="56"/>
      <c r="J20" s="55"/>
      <c r="K20" s="46"/>
      <c r="L20" s="46"/>
      <c r="M20" s="53"/>
      <c r="N20" s="53"/>
      <c r="O20" s="53"/>
    </row>
    <row r="21" spans="1:15" ht="18.75" x14ac:dyDescent="0.3">
      <c r="A21" s="79" t="s">
        <v>194</v>
      </c>
      <c r="B21" s="91" t="s">
        <v>1</v>
      </c>
      <c r="C21" s="112" t="s">
        <v>195</v>
      </c>
      <c r="D21" s="112"/>
      <c r="E21" s="84"/>
      <c r="F21" s="84"/>
      <c r="G21" s="84" t="s">
        <v>196</v>
      </c>
      <c r="I21" s="20" t="s">
        <v>194</v>
      </c>
      <c r="J21" s="55" t="s">
        <v>1</v>
      </c>
      <c r="K21" s="115" t="s">
        <v>195</v>
      </c>
      <c r="L21" s="115"/>
      <c r="M21" s="53"/>
      <c r="N21" s="53"/>
      <c r="O21" s="53" t="s">
        <v>196</v>
      </c>
    </row>
    <row r="22" spans="1:15" x14ac:dyDescent="0.25">
      <c r="A22" s="92"/>
      <c r="B22" s="91"/>
      <c r="C22" s="64"/>
      <c r="D22" s="64"/>
      <c r="E22" s="84"/>
      <c r="F22" s="84"/>
      <c r="G22" s="84"/>
      <c r="I22" s="56"/>
      <c r="J22" s="55"/>
      <c r="K22" s="46"/>
      <c r="L22" s="46"/>
      <c r="M22" s="53"/>
      <c r="N22" s="53"/>
      <c r="O22" s="53"/>
    </row>
    <row r="23" spans="1:15" x14ac:dyDescent="0.25">
      <c r="A23" s="113" t="s">
        <v>223</v>
      </c>
      <c r="B23" s="113"/>
      <c r="C23" s="113"/>
      <c r="D23" s="64"/>
      <c r="E23" s="84"/>
      <c r="F23" s="84"/>
      <c r="G23" s="84"/>
      <c r="I23" s="118" t="s">
        <v>223</v>
      </c>
      <c r="J23" s="118"/>
      <c r="K23" s="118"/>
      <c r="L23" s="46"/>
      <c r="M23" s="53"/>
      <c r="N23" s="53"/>
      <c r="O23" s="53"/>
    </row>
    <row r="24" spans="1:15" x14ac:dyDescent="0.25">
      <c r="A24" s="90"/>
      <c r="B24" s="91"/>
      <c r="C24" s="90"/>
      <c r="D24" s="64"/>
      <c r="E24" s="84"/>
      <c r="F24" s="84"/>
      <c r="G24" s="84"/>
      <c r="I24" s="49"/>
      <c r="J24" s="49"/>
      <c r="K24" s="49"/>
      <c r="L24" s="46"/>
      <c r="M24" s="53"/>
      <c r="N24" s="53"/>
      <c r="O24" s="53"/>
    </row>
    <row r="25" spans="1:15" ht="18" x14ac:dyDescent="0.25">
      <c r="A25" s="92" t="s">
        <v>2</v>
      </c>
      <c r="B25" s="91" t="s">
        <v>1</v>
      </c>
      <c r="C25" s="129" t="s">
        <v>224</v>
      </c>
      <c r="D25" s="129"/>
      <c r="E25" s="84"/>
      <c r="F25" s="84"/>
      <c r="G25" s="84"/>
      <c r="I25" s="56" t="s">
        <v>2</v>
      </c>
      <c r="J25" s="55" t="s">
        <v>1</v>
      </c>
      <c r="K25" s="130" t="s">
        <v>224</v>
      </c>
      <c r="L25" s="130"/>
      <c r="M25" s="53"/>
      <c r="N25" s="53"/>
      <c r="O25" s="53"/>
    </row>
    <row r="26" spans="1:15" x14ac:dyDescent="0.25">
      <c r="A26" s="92"/>
      <c r="B26" s="91"/>
      <c r="C26" s="64"/>
      <c r="D26" s="64"/>
      <c r="E26" s="84"/>
      <c r="F26" s="84"/>
      <c r="G26" s="84"/>
      <c r="I26" s="56"/>
      <c r="J26" s="55"/>
      <c r="K26" s="46"/>
      <c r="L26" s="46"/>
      <c r="M26" s="53"/>
      <c r="N26" s="53"/>
      <c r="O26" s="53"/>
    </row>
    <row r="27" spans="1:15" x14ac:dyDescent="0.25">
      <c r="A27" s="113" t="s">
        <v>201</v>
      </c>
      <c r="B27" s="113"/>
      <c r="C27" s="113"/>
      <c r="D27" s="64"/>
      <c r="E27" s="84"/>
      <c r="F27" s="84"/>
      <c r="G27" s="84"/>
      <c r="I27" s="118" t="s">
        <v>201</v>
      </c>
      <c r="J27" s="118"/>
      <c r="K27" s="118"/>
      <c r="L27" s="46"/>
      <c r="M27" s="53"/>
      <c r="N27" s="53"/>
      <c r="O27" s="53"/>
    </row>
    <row r="28" spans="1:15" x14ac:dyDescent="0.25">
      <c r="A28" s="92"/>
      <c r="B28" s="91"/>
      <c r="C28" s="64"/>
      <c r="D28" s="64"/>
      <c r="E28" s="84"/>
      <c r="F28" s="84"/>
      <c r="G28" s="84"/>
      <c r="I28" s="56"/>
      <c r="J28" s="55"/>
      <c r="K28" s="46"/>
      <c r="L28" s="46"/>
      <c r="M28" s="53"/>
      <c r="N28" s="53"/>
      <c r="O28" s="53"/>
    </row>
    <row r="29" spans="1:15" ht="16.5" x14ac:dyDescent="0.3">
      <c r="A29" s="92" t="s">
        <v>197</v>
      </c>
      <c r="B29" s="91" t="s">
        <v>1</v>
      </c>
      <c r="C29" s="112" t="s">
        <v>198</v>
      </c>
      <c r="D29" s="112"/>
      <c r="E29" s="84"/>
      <c r="F29" s="84"/>
      <c r="G29" s="84" t="s">
        <v>199</v>
      </c>
      <c r="I29" s="56" t="s">
        <v>197</v>
      </c>
      <c r="J29" s="55" t="s">
        <v>1</v>
      </c>
      <c r="K29" s="115" t="s">
        <v>198</v>
      </c>
      <c r="L29" s="115"/>
      <c r="M29" s="53"/>
      <c r="N29" s="53"/>
      <c r="O29" s="53" t="s">
        <v>199</v>
      </c>
    </row>
    <row r="30" spans="1:15" x14ac:dyDescent="0.25">
      <c r="A30" s="92"/>
      <c r="B30" s="91"/>
      <c r="C30" s="64"/>
      <c r="D30" s="64"/>
      <c r="E30" s="84"/>
      <c r="F30" s="84"/>
      <c r="G30" s="84"/>
      <c r="I30" s="56"/>
      <c r="J30" s="55"/>
      <c r="K30" s="46"/>
      <c r="L30" s="46"/>
      <c r="M30" s="53"/>
      <c r="N30" s="53"/>
      <c r="O30" s="53"/>
    </row>
    <row r="31" spans="1:15" x14ac:dyDescent="0.25">
      <c r="A31" s="113" t="s">
        <v>200</v>
      </c>
      <c r="B31" s="113"/>
      <c r="C31" s="113"/>
      <c r="D31" s="64"/>
      <c r="E31" s="84"/>
      <c r="F31" s="84"/>
      <c r="G31" s="84"/>
      <c r="I31" s="118" t="s">
        <v>200</v>
      </c>
      <c r="J31" s="118"/>
      <c r="K31" s="118"/>
      <c r="L31" s="46"/>
      <c r="M31" s="53"/>
      <c r="N31" s="53"/>
      <c r="O31" s="53"/>
    </row>
    <row r="32" spans="1:15" x14ac:dyDescent="0.25">
      <c r="A32" s="92"/>
      <c r="B32" s="91"/>
      <c r="C32" s="64"/>
      <c r="D32" s="64"/>
      <c r="E32" s="84"/>
      <c r="F32" s="84"/>
      <c r="G32" s="84"/>
      <c r="I32" s="56"/>
      <c r="J32" s="55"/>
      <c r="K32" s="46"/>
      <c r="L32" s="46"/>
      <c r="M32" s="53"/>
      <c r="N32" s="53"/>
      <c r="O32" s="53"/>
    </row>
    <row r="33" spans="1:15" ht="16.5" x14ac:dyDescent="0.3">
      <c r="A33" s="92" t="s">
        <v>202</v>
      </c>
      <c r="B33" s="91" t="s">
        <v>1</v>
      </c>
      <c r="C33" s="112" t="s">
        <v>203</v>
      </c>
      <c r="D33" s="112"/>
      <c r="E33" s="84"/>
      <c r="F33" s="84"/>
      <c r="G33" s="84" t="s">
        <v>204</v>
      </c>
      <c r="I33" s="56" t="s">
        <v>202</v>
      </c>
      <c r="J33" s="55" t="s">
        <v>1</v>
      </c>
      <c r="K33" s="115" t="s">
        <v>203</v>
      </c>
      <c r="L33" s="115"/>
      <c r="M33" s="53"/>
      <c r="N33" s="53"/>
      <c r="O33" s="53" t="s">
        <v>204</v>
      </c>
    </row>
    <row r="34" spans="1:15" x14ac:dyDescent="0.25">
      <c r="A34" s="92"/>
      <c r="B34" s="91"/>
      <c r="C34" s="64"/>
      <c r="D34" s="64"/>
      <c r="E34" s="84"/>
      <c r="F34" s="84"/>
      <c r="G34" s="84"/>
      <c r="I34" s="56"/>
      <c r="J34" s="55"/>
      <c r="K34" s="46"/>
      <c r="L34" s="46"/>
      <c r="M34" s="53"/>
      <c r="N34" s="53"/>
      <c r="O34" s="53"/>
    </row>
    <row r="35" spans="1:15" x14ac:dyDescent="0.25">
      <c r="A35" s="113" t="s">
        <v>205</v>
      </c>
      <c r="B35" s="113"/>
      <c r="C35" s="113"/>
      <c r="D35" s="64"/>
      <c r="E35" s="84"/>
      <c r="F35" s="84"/>
      <c r="G35" s="84"/>
      <c r="I35" s="118" t="s">
        <v>205</v>
      </c>
      <c r="J35" s="118"/>
      <c r="K35" s="118"/>
      <c r="L35" s="46"/>
      <c r="M35" s="53"/>
      <c r="N35" s="53"/>
      <c r="O35" s="53"/>
    </row>
    <row r="36" spans="1:15" x14ac:dyDescent="0.25">
      <c r="A36" s="92"/>
      <c r="B36" s="91"/>
      <c r="C36" s="64"/>
      <c r="D36" s="64"/>
      <c r="E36" s="84"/>
      <c r="F36" s="84"/>
      <c r="G36" s="84"/>
      <c r="I36" s="56"/>
      <c r="J36" s="55"/>
      <c r="K36" s="46"/>
      <c r="L36" s="46"/>
      <c r="M36" s="53"/>
      <c r="N36" s="53"/>
      <c r="O36" s="53"/>
    </row>
    <row r="37" spans="1:15" ht="16.5" x14ac:dyDescent="0.3">
      <c r="A37" s="92" t="s">
        <v>206</v>
      </c>
      <c r="B37" s="91" t="s">
        <v>1</v>
      </c>
      <c r="C37" s="112" t="s">
        <v>207</v>
      </c>
      <c r="D37" s="112"/>
      <c r="E37" s="84"/>
      <c r="F37" s="84"/>
      <c r="G37" s="84" t="s">
        <v>208</v>
      </c>
      <c r="I37" s="56" t="s">
        <v>206</v>
      </c>
      <c r="J37" s="55" t="s">
        <v>1</v>
      </c>
      <c r="K37" s="115" t="s">
        <v>207</v>
      </c>
      <c r="L37" s="115"/>
      <c r="M37" s="53"/>
      <c r="N37" s="53"/>
      <c r="O37" s="53" t="s">
        <v>208</v>
      </c>
    </row>
    <row r="38" spans="1:15" x14ac:dyDescent="0.25">
      <c r="A38" s="92"/>
      <c r="B38" s="91"/>
      <c r="C38" s="64"/>
      <c r="D38" s="64"/>
      <c r="E38" s="84"/>
      <c r="F38" s="84"/>
      <c r="G38" s="84"/>
      <c r="I38" s="56"/>
      <c r="J38" s="55"/>
      <c r="K38" s="46"/>
      <c r="L38" s="46"/>
      <c r="M38" s="53"/>
      <c r="N38" s="53"/>
      <c r="O38" s="53"/>
    </row>
    <row r="39" spans="1:15" x14ac:dyDescent="0.25">
      <c r="A39" s="113" t="s">
        <v>209</v>
      </c>
      <c r="B39" s="113"/>
      <c r="C39" s="113"/>
      <c r="D39" s="64"/>
      <c r="E39" s="84"/>
      <c r="F39" s="84"/>
      <c r="G39" s="84"/>
      <c r="I39" s="118" t="s">
        <v>209</v>
      </c>
      <c r="J39" s="118"/>
      <c r="K39" s="118"/>
      <c r="L39" s="46"/>
      <c r="M39" s="53"/>
      <c r="N39" s="53"/>
      <c r="O39" s="53"/>
    </row>
    <row r="40" spans="1:15" x14ac:dyDescent="0.25">
      <c r="A40" s="92"/>
      <c r="B40" s="91"/>
      <c r="C40" s="64"/>
      <c r="D40" s="64"/>
      <c r="E40" s="84"/>
      <c r="F40" s="84"/>
      <c r="G40" s="84"/>
      <c r="I40" s="56"/>
      <c r="J40" s="55"/>
      <c r="K40" s="46"/>
      <c r="L40" s="46"/>
      <c r="M40" s="53"/>
      <c r="N40" s="53"/>
      <c r="O40" s="53"/>
    </row>
    <row r="41" spans="1:15" ht="16.5" x14ac:dyDescent="0.3">
      <c r="A41" s="92" t="s">
        <v>210</v>
      </c>
      <c r="B41" s="91" t="s">
        <v>1</v>
      </c>
      <c r="C41" s="112" t="s">
        <v>211</v>
      </c>
      <c r="D41" s="112"/>
      <c r="E41" s="84"/>
      <c r="F41" s="84"/>
      <c r="G41" s="84" t="s">
        <v>212</v>
      </c>
      <c r="I41" s="56" t="s">
        <v>210</v>
      </c>
      <c r="J41" s="55" t="s">
        <v>1</v>
      </c>
      <c r="K41" s="115" t="s">
        <v>211</v>
      </c>
      <c r="L41" s="115"/>
      <c r="M41" s="53"/>
      <c r="N41" s="53"/>
      <c r="O41" s="53" t="s">
        <v>212</v>
      </c>
    </row>
    <row r="42" spans="1:15" x14ac:dyDescent="0.25">
      <c r="A42" s="92"/>
      <c r="B42" s="91"/>
      <c r="C42" s="64"/>
      <c r="D42" s="64"/>
      <c r="E42" s="84"/>
      <c r="F42" s="84"/>
      <c r="G42" s="84"/>
      <c r="I42" s="56"/>
      <c r="J42" s="55"/>
      <c r="K42" s="46"/>
      <c r="L42" s="46"/>
      <c r="M42" s="53"/>
      <c r="N42" s="53"/>
      <c r="O42" s="53"/>
    </row>
    <row r="43" spans="1:15" x14ac:dyDescent="0.25">
      <c r="A43" s="105" t="s">
        <v>145</v>
      </c>
      <c r="B43" s="105"/>
      <c r="C43" s="105"/>
      <c r="D43" s="65"/>
      <c r="E43" s="67"/>
      <c r="F43" s="67"/>
      <c r="G43" s="64"/>
      <c r="I43" s="127" t="s">
        <v>145</v>
      </c>
      <c r="J43" s="127"/>
      <c r="K43" s="127"/>
      <c r="L43" s="37"/>
      <c r="M43" s="54"/>
      <c r="N43" s="54"/>
      <c r="O43" s="54"/>
    </row>
    <row r="44" spans="1:15" x14ac:dyDescent="0.25">
      <c r="A44" s="65"/>
      <c r="B44" s="67"/>
      <c r="C44" s="67"/>
      <c r="D44" s="65"/>
      <c r="E44" s="67"/>
      <c r="F44" s="67"/>
      <c r="G44" s="67"/>
      <c r="I44" s="37"/>
      <c r="J44" s="54"/>
      <c r="K44" s="54"/>
      <c r="L44" s="37"/>
      <c r="M44" s="54"/>
      <c r="N44" s="54"/>
      <c r="O44" s="54"/>
    </row>
    <row r="45" spans="1:15" ht="19.5" x14ac:dyDescent="0.35">
      <c r="A45" s="80" t="s">
        <v>217</v>
      </c>
      <c r="B45" s="67" t="s">
        <v>1</v>
      </c>
      <c r="C45" s="103" t="s">
        <v>218</v>
      </c>
      <c r="D45" s="103"/>
      <c r="E45" s="67" t="s">
        <v>1</v>
      </c>
      <c r="F45" s="68">
        <f>((C5*C10)/(C7*C9))^0.25</f>
        <v>1.3178980977355836</v>
      </c>
      <c r="G45" s="67"/>
      <c r="I45" s="38" t="s">
        <v>437</v>
      </c>
      <c r="J45" s="54" t="s">
        <v>1</v>
      </c>
      <c r="K45" s="134" t="s">
        <v>438</v>
      </c>
      <c r="L45" s="134"/>
      <c r="M45" s="54" t="s">
        <v>1</v>
      </c>
      <c r="N45" s="35">
        <f>((K5*K10)/(K7*K9))^0.25</f>
        <v>1.3178980977355836</v>
      </c>
      <c r="O45" s="54"/>
    </row>
    <row r="46" spans="1:15" x14ac:dyDescent="0.25">
      <c r="A46" s="80"/>
      <c r="B46" s="67"/>
      <c r="C46" s="67"/>
      <c r="D46" s="67"/>
      <c r="E46" s="67"/>
      <c r="F46" s="68"/>
      <c r="G46" s="67"/>
      <c r="I46" s="38"/>
      <c r="J46" s="54"/>
      <c r="K46" s="54"/>
      <c r="L46" s="54"/>
      <c r="M46" s="54"/>
      <c r="N46" s="179"/>
      <c r="O46" s="54"/>
    </row>
    <row r="47" spans="1:15" ht="19.5" x14ac:dyDescent="0.35">
      <c r="A47" s="80" t="s">
        <v>219</v>
      </c>
      <c r="B47" s="67" t="s">
        <v>1</v>
      </c>
      <c r="C47" s="103" t="s">
        <v>221</v>
      </c>
      <c r="D47" s="103"/>
      <c r="E47" s="67" t="s">
        <v>1</v>
      </c>
      <c r="F47" s="68">
        <f>(C6/C8)^0.333*F45</f>
        <v>3.9089015399884492</v>
      </c>
      <c r="G47" s="67"/>
      <c r="I47" s="38" t="s">
        <v>439</v>
      </c>
      <c r="J47" s="54" t="s">
        <v>1</v>
      </c>
      <c r="K47" s="126" t="s">
        <v>440</v>
      </c>
      <c r="L47" s="126"/>
      <c r="M47" s="54" t="s">
        <v>1</v>
      </c>
      <c r="N47" s="35">
        <f>(K6/K8)^0.333*N45</f>
        <v>3.9089015399884492</v>
      </c>
      <c r="O47" s="54"/>
    </row>
    <row r="48" spans="1:15" x14ac:dyDescent="0.25">
      <c r="A48" s="80"/>
      <c r="B48" s="67"/>
      <c r="C48" s="67"/>
      <c r="D48" s="67"/>
      <c r="E48" s="67"/>
      <c r="F48" s="68"/>
      <c r="G48" s="67"/>
      <c r="I48" s="38"/>
      <c r="J48" s="54"/>
      <c r="K48" s="54"/>
      <c r="L48" s="54"/>
      <c r="M48" s="54"/>
      <c r="N48" s="179"/>
      <c r="O48" s="54"/>
    </row>
    <row r="49" spans="1:15" ht="18" x14ac:dyDescent="0.25">
      <c r="A49" s="80" t="s">
        <v>2</v>
      </c>
      <c r="B49" s="67" t="s">
        <v>1</v>
      </c>
      <c r="C49" s="103" t="s">
        <v>228</v>
      </c>
      <c r="D49" s="103"/>
      <c r="E49" s="67" t="s">
        <v>1</v>
      </c>
      <c r="F49" s="68">
        <f>(PI()*F13^2)/4</f>
        <v>0.3490658503988659</v>
      </c>
      <c r="G49" s="67" t="s">
        <v>225</v>
      </c>
      <c r="I49" s="38" t="s">
        <v>2</v>
      </c>
      <c r="J49" s="54" t="s">
        <v>1</v>
      </c>
      <c r="K49" s="135" t="s">
        <v>398</v>
      </c>
      <c r="L49" s="135"/>
      <c r="M49" s="54" t="s">
        <v>1</v>
      </c>
      <c r="N49" s="35">
        <f>(PI()*N13^2)/4</f>
        <v>0.3490658503988659</v>
      </c>
      <c r="O49" s="54" t="s">
        <v>399</v>
      </c>
    </row>
    <row r="50" spans="1:15" x14ac:dyDescent="0.25">
      <c r="A50" s="80"/>
      <c r="B50" s="67"/>
      <c r="C50" s="67"/>
      <c r="D50" s="67"/>
      <c r="E50" s="67"/>
      <c r="F50" s="68"/>
      <c r="G50" s="67"/>
      <c r="I50" s="38"/>
      <c r="J50" s="54"/>
      <c r="K50" s="54"/>
      <c r="L50" s="54"/>
      <c r="M50" s="54"/>
      <c r="N50" s="179"/>
      <c r="O50" s="54"/>
    </row>
    <row r="51" spans="1:15" ht="18" x14ac:dyDescent="0.35">
      <c r="A51" s="80" t="s">
        <v>222</v>
      </c>
      <c r="B51" s="67" t="s">
        <v>1</v>
      </c>
      <c r="C51" s="103" t="s">
        <v>230</v>
      </c>
      <c r="D51" s="103"/>
      <c r="E51" s="67" t="s">
        <v>1</v>
      </c>
      <c r="F51" s="68">
        <f>C12/F49</f>
        <v>1.432394487827058</v>
      </c>
      <c r="G51" s="67" t="s">
        <v>226</v>
      </c>
      <c r="I51" s="38" t="s">
        <v>441</v>
      </c>
      <c r="J51" s="54" t="s">
        <v>1</v>
      </c>
      <c r="K51" s="126" t="s">
        <v>403</v>
      </c>
      <c r="L51" s="126"/>
      <c r="M51" s="54" t="s">
        <v>1</v>
      </c>
      <c r="N51" s="35">
        <f>K12/N49</f>
        <v>1.432394487827058</v>
      </c>
      <c r="O51" s="54" t="s">
        <v>226</v>
      </c>
    </row>
    <row r="52" spans="1:15" x14ac:dyDescent="0.25">
      <c r="A52" s="80"/>
      <c r="B52" s="67"/>
      <c r="C52" s="67"/>
      <c r="D52" s="67"/>
      <c r="E52" s="67"/>
      <c r="F52" s="68"/>
      <c r="G52" s="67"/>
      <c r="I52" s="38"/>
      <c r="J52" s="54"/>
      <c r="K52" s="54"/>
      <c r="L52" s="54"/>
      <c r="M52" s="54"/>
      <c r="N52" s="179"/>
      <c r="O52" s="54"/>
    </row>
    <row r="53" spans="1:15" ht="18" x14ac:dyDescent="0.35">
      <c r="A53" s="80" t="s">
        <v>229</v>
      </c>
      <c r="B53" s="67" t="s">
        <v>1</v>
      </c>
      <c r="C53" s="103" t="s">
        <v>231</v>
      </c>
      <c r="D53" s="103"/>
      <c r="E53" s="67" t="s">
        <v>1</v>
      </c>
      <c r="F53" s="68">
        <f>C11/F49</f>
        <v>0.4870141258611998</v>
      </c>
      <c r="G53" s="67" t="s">
        <v>226</v>
      </c>
      <c r="I53" s="38" t="s">
        <v>442</v>
      </c>
      <c r="J53" s="54" t="s">
        <v>1</v>
      </c>
      <c r="K53" s="126" t="s">
        <v>401</v>
      </c>
      <c r="L53" s="126"/>
      <c r="M53" s="54" t="s">
        <v>1</v>
      </c>
      <c r="N53" s="35">
        <f>K11/N49</f>
        <v>0.4870141258611998</v>
      </c>
      <c r="O53" s="54" t="s">
        <v>226</v>
      </c>
    </row>
    <row r="54" spans="1:15" x14ac:dyDescent="0.25">
      <c r="A54" s="80"/>
      <c r="B54" s="67"/>
      <c r="C54" s="67"/>
      <c r="D54" s="67"/>
      <c r="E54" s="67"/>
      <c r="F54" s="68"/>
      <c r="G54" s="67"/>
      <c r="I54" s="38"/>
      <c r="J54" s="54"/>
      <c r="K54" s="54"/>
      <c r="L54" s="54"/>
      <c r="M54" s="54"/>
      <c r="N54" s="179"/>
      <c r="O54" s="54"/>
    </row>
    <row r="55" spans="1:15" ht="18" x14ac:dyDescent="0.35">
      <c r="A55" s="80" t="s">
        <v>232</v>
      </c>
      <c r="B55" s="67" t="s">
        <v>1</v>
      </c>
      <c r="C55" s="103" t="s">
        <v>233</v>
      </c>
      <c r="D55" s="103"/>
      <c r="E55" s="67" t="s">
        <v>1</v>
      </c>
      <c r="F55" s="68">
        <f>F51*F47</f>
        <v>5.5990890193381535</v>
      </c>
      <c r="G55" s="67" t="s">
        <v>226</v>
      </c>
      <c r="I55" s="38" t="s">
        <v>443</v>
      </c>
      <c r="J55" s="54" t="s">
        <v>1</v>
      </c>
      <c r="K55" s="126" t="s">
        <v>444</v>
      </c>
      <c r="L55" s="126"/>
      <c r="M55" s="54" t="s">
        <v>1</v>
      </c>
      <c r="N55" s="35">
        <f>N51*N47</f>
        <v>5.5990890193381535</v>
      </c>
      <c r="O55" s="54" t="s">
        <v>226</v>
      </c>
    </row>
    <row r="56" spans="1:15" x14ac:dyDescent="0.25">
      <c r="A56" s="80"/>
      <c r="B56" s="67"/>
      <c r="C56" s="67"/>
      <c r="D56" s="67"/>
      <c r="E56" s="67"/>
      <c r="F56" s="68"/>
      <c r="G56" s="67"/>
      <c r="I56" s="38"/>
      <c r="J56" s="54"/>
      <c r="K56" s="54"/>
      <c r="L56" s="54"/>
      <c r="M56" s="54"/>
      <c r="N56" s="179"/>
      <c r="O56" s="54"/>
    </row>
    <row r="57" spans="1:15" ht="18" x14ac:dyDescent="0.35">
      <c r="A57" s="80" t="s">
        <v>234</v>
      </c>
      <c r="B57" s="67" t="s">
        <v>1</v>
      </c>
      <c r="C57" s="103" t="s">
        <v>235</v>
      </c>
      <c r="D57" s="103"/>
      <c r="E57" s="67" t="s">
        <v>1</v>
      </c>
      <c r="F57" s="68">
        <f>F53*F45</f>
        <v>0.64183499004283329</v>
      </c>
      <c r="G57" s="67" t="s">
        <v>226</v>
      </c>
      <c r="I57" s="38" t="s">
        <v>445</v>
      </c>
      <c r="J57" s="54" t="s">
        <v>1</v>
      </c>
      <c r="K57" s="126" t="s">
        <v>446</v>
      </c>
      <c r="L57" s="126"/>
      <c r="M57" s="54" t="s">
        <v>1</v>
      </c>
      <c r="N57" s="35">
        <f>N53*N45</f>
        <v>0.64183499004283329</v>
      </c>
      <c r="O57" s="54" t="s">
        <v>226</v>
      </c>
    </row>
    <row r="58" spans="1:15" x14ac:dyDescent="0.25">
      <c r="A58" s="65"/>
      <c r="B58" s="67"/>
      <c r="C58" s="69"/>
      <c r="D58" s="65"/>
      <c r="E58" s="67"/>
      <c r="F58" s="70"/>
      <c r="G58" s="71"/>
      <c r="I58" s="21"/>
      <c r="J58" s="50"/>
      <c r="K58" s="47"/>
      <c r="L58" s="21"/>
      <c r="M58" s="50"/>
      <c r="N58" s="24"/>
      <c r="O58" s="25"/>
    </row>
    <row r="59" spans="1:15" x14ac:dyDescent="0.25">
      <c r="A59" s="119" t="s">
        <v>236</v>
      </c>
      <c r="B59" s="119"/>
      <c r="C59" s="119"/>
      <c r="D59" s="119"/>
      <c r="E59" s="119"/>
      <c r="F59" s="119"/>
      <c r="G59" s="119"/>
      <c r="I59" s="121" t="s">
        <v>236</v>
      </c>
      <c r="J59" s="121"/>
      <c r="K59" s="121"/>
      <c r="L59" s="121"/>
      <c r="M59" s="121"/>
      <c r="N59" s="121"/>
      <c r="O59" s="121"/>
    </row>
    <row r="60" spans="1:15" ht="33.75" customHeight="1" x14ac:dyDescent="0.3">
      <c r="A60" s="72" t="s">
        <v>237</v>
      </c>
      <c r="B60" s="84" t="s">
        <v>1</v>
      </c>
      <c r="C60" s="108" t="s">
        <v>238</v>
      </c>
      <c r="D60" s="108"/>
      <c r="E60" s="84"/>
      <c r="F60" s="125" t="s">
        <v>239</v>
      </c>
      <c r="G60" s="125"/>
      <c r="I60" s="27" t="s">
        <v>237</v>
      </c>
      <c r="J60" s="53" t="s">
        <v>1</v>
      </c>
      <c r="K60" s="124" t="s">
        <v>238</v>
      </c>
      <c r="L60" s="124"/>
      <c r="M60" s="53"/>
      <c r="N60" s="128" t="s">
        <v>239</v>
      </c>
      <c r="O60" s="128"/>
    </row>
    <row r="61" spans="1:15" x14ac:dyDescent="0.25">
      <c r="A61" s="74"/>
      <c r="B61" s="84"/>
      <c r="C61" s="75"/>
      <c r="D61" s="85"/>
      <c r="E61" s="84"/>
      <c r="F61" s="86"/>
      <c r="G61" s="73"/>
      <c r="I61" s="28"/>
      <c r="J61" s="53"/>
      <c r="K61" s="29"/>
      <c r="L61" s="30"/>
      <c r="M61" s="53"/>
      <c r="N61" s="31"/>
      <c r="O61" s="26"/>
    </row>
    <row r="62" spans="1:15" x14ac:dyDescent="0.25">
      <c r="A62" s="152"/>
      <c r="B62" s="153"/>
      <c r="C62" s="154"/>
      <c r="D62" s="177"/>
      <c r="E62" s="153"/>
      <c r="F62" s="153"/>
      <c r="G62" s="153"/>
      <c r="I62" s="156"/>
      <c r="J62" s="157"/>
      <c r="K62" s="157"/>
      <c r="L62" s="156"/>
      <c r="M62" s="156"/>
      <c r="N62" s="156"/>
      <c r="O62" s="152"/>
    </row>
    <row r="63" spans="1:15" x14ac:dyDescent="0.25">
      <c r="A63" s="156"/>
      <c r="B63" s="157"/>
      <c r="C63" s="157"/>
      <c r="D63" s="156"/>
      <c r="E63" s="153"/>
      <c r="F63" s="153"/>
      <c r="G63" s="157"/>
      <c r="I63" s="156"/>
      <c r="J63" s="157"/>
      <c r="K63" s="157"/>
      <c r="L63" s="156"/>
      <c r="M63" s="156"/>
      <c r="N63" s="156"/>
      <c r="O63" s="158"/>
    </row>
    <row r="64" spans="1:15" x14ac:dyDescent="0.25">
      <c r="A64" s="159" t="s">
        <v>508</v>
      </c>
      <c r="B64" s="157"/>
      <c r="C64" s="160"/>
      <c r="D64" s="156"/>
      <c r="E64" s="153"/>
      <c r="F64" s="153"/>
      <c r="G64" s="161"/>
      <c r="I64" s="156"/>
      <c r="J64" s="157"/>
      <c r="K64" s="160"/>
      <c r="L64" s="156"/>
      <c r="M64" s="152"/>
      <c r="N64" s="156"/>
      <c r="O64" s="162"/>
    </row>
    <row r="65" spans="1:15" x14ac:dyDescent="0.25">
      <c r="A65" s="159" t="s">
        <v>509</v>
      </c>
      <c r="B65" s="153"/>
      <c r="C65" s="153"/>
      <c r="D65" s="152"/>
      <c r="E65" s="153"/>
      <c r="F65" s="153"/>
      <c r="G65" s="157"/>
      <c r="I65" s="156"/>
      <c r="J65" s="157"/>
      <c r="K65" s="157"/>
      <c r="L65" s="156"/>
      <c r="M65" s="156"/>
      <c r="N65" s="156"/>
      <c r="O65" s="152"/>
    </row>
    <row r="66" spans="1:15" x14ac:dyDescent="0.25">
      <c r="A66" s="159" t="s">
        <v>510</v>
      </c>
      <c r="I66" s="164"/>
      <c r="J66" s="165"/>
      <c r="K66" s="165"/>
      <c r="L66" s="166"/>
      <c r="M66" s="166"/>
      <c r="N66" s="166"/>
      <c r="O66" s="166"/>
    </row>
    <row r="67" spans="1:15" x14ac:dyDescent="0.25">
      <c r="A67" s="159" t="s">
        <v>511</v>
      </c>
      <c r="I67" s="166"/>
      <c r="J67" s="165"/>
      <c r="K67" s="165"/>
      <c r="L67" s="166"/>
      <c r="M67" s="166"/>
      <c r="N67" s="166"/>
      <c r="O67" s="166"/>
    </row>
    <row r="68" spans="1:15" x14ac:dyDescent="0.25">
      <c r="A68" s="167" t="s">
        <v>512</v>
      </c>
      <c r="I68" s="166"/>
      <c r="J68" s="165"/>
      <c r="K68" s="168"/>
      <c r="L68" s="166"/>
      <c r="M68" s="165"/>
      <c r="N68" s="169"/>
      <c r="O68" s="162"/>
    </row>
    <row r="69" spans="1:15" x14ac:dyDescent="0.25">
      <c r="I69" s="166"/>
      <c r="J69" s="165"/>
      <c r="K69" s="168"/>
      <c r="L69" s="166"/>
      <c r="M69" s="165"/>
      <c r="N69" s="169"/>
      <c r="O69" s="162"/>
    </row>
    <row r="70" spans="1:15" x14ac:dyDescent="0.25">
      <c r="I70" s="156"/>
      <c r="J70" s="157"/>
      <c r="K70" s="160"/>
      <c r="L70" s="156"/>
      <c r="M70" s="157"/>
      <c r="N70" s="161"/>
      <c r="O70" s="166"/>
    </row>
    <row r="71" spans="1:15" x14ac:dyDescent="0.25">
      <c r="I71" s="170"/>
      <c r="J71" s="171"/>
      <c r="K71" s="172"/>
      <c r="L71" s="178"/>
      <c r="M71" s="171"/>
      <c r="N71" s="174"/>
      <c r="O71" s="162"/>
    </row>
    <row r="72" spans="1:15" x14ac:dyDescent="0.25">
      <c r="I72" s="170"/>
      <c r="J72" s="171"/>
      <c r="K72" s="175"/>
      <c r="L72" s="178"/>
      <c r="M72" s="170"/>
      <c r="N72" s="170"/>
      <c r="O72" s="152"/>
    </row>
  </sheetData>
  <sheetProtection password="F030" sheet="1" objects="1" scenarios="1"/>
  <customSheetViews>
    <customSheetView guid="{4A4D9229-7CAB-4D88-8487-AD510F689FCA}" scale="85" topLeftCell="A31">
      <selection activeCell="H62" sqref="H62"/>
      <pageMargins left="0.7" right="0.7" top="0.75" bottom="0.75" header="0.3" footer="0.3"/>
    </customSheetView>
  </customSheetViews>
  <mergeCells count="58">
    <mergeCell ref="C53:D53"/>
    <mergeCell ref="K53:L53"/>
    <mergeCell ref="K45:L45"/>
    <mergeCell ref="K33:L33"/>
    <mergeCell ref="K49:L49"/>
    <mergeCell ref="I39:K39"/>
    <mergeCell ref="K41:L41"/>
    <mergeCell ref="C51:D51"/>
    <mergeCell ref="A39:C39"/>
    <mergeCell ref="C49:D49"/>
    <mergeCell ref="A43:C43"/>
    <mergeCell ref="C45:D45"/>
    <mergeCell ref="K51:L51"/>
    <mergeCell ref="A35:C35"/>
    <mergeCell ref="C37:D37"/>
    <mergeCell ref="A1:E1"/>
    <mergeCell ref="I1:M1"/>
    <mergeCell ref="C17:D17"/>
    <mergeCell ref="I15:L15"/>
    <mergeCell ref="M5:O7"/>
    <mergeCell ref="M8:O9"/>
    <mergeCell ref="M10:O10"/>
    <mergeCell ref="C25:D25"/>
    <mergeCell ref="C41:D41"/>
    <mergeCell ref="C47:D47"/>
    <mergeCell ref="K17:L17"/>
    <mergeCell ref="C21:D21"/>
    <mergeCell ref="K21:L21"/>
    <mergeCell ref="I19:L19"/>
    <mergeCell ref="A23:C23"/>
    <mergeCell ref="I23:K23"/>
    <mergeCell ref="K25:L25"/>
    <mergeCell ref="I27:K27"/>
    <mergeCell ref="K29:L29"/>
    <mergeCell ref="I31:K31"/>
    <mergeCell ref="C60:D60"/>
    <mergeCell ref="K55:L55"/>
    <mergeCell ref="K57:L57"/>
    <mergeCell ref="I59:O59"/>
    <mergeCell ref="N60:O60"/>
    <mergeCell ref="C55:D55"/>
    <mergeCell ref="C57:D57"/>
    <mergeCell ref="K72:L72"/>
    <mergeCell ref="A15:D15"/>
    <mergeCell ref="A19:D19"/>
    <mergeCell ref="A27:C27"/>
    <mergeCell ref="C29:D29"/>
    <mergeCell ref="A31:C31"/>
    <mergeCell ref="C33:D33"/>
    <mergeCell ref="K60:L60"/>
    <mergeCell ref="I35:K35"/>
    <mergeCell ref="K37:L37"/>
    <mergeCell ref="C62:D62"/>
    <mergeCell ref="K71:L71"/>
    <mergeCell ref="A59:G59"/>
    <mergeCell ref="F60:G60"/>
    <mergeCell ref="K47:L47"/>
    <mergeCell ref="I43:K43"/>
  </mergeCells>
  <pageMargins left="0.7" right="0.7" top="0.75" bottom="0.75" header="0.3" footer="0.3"/>
  <pageSetup scale="4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2"/>
  <sheetViews>
    <sheetView topLeftCell="L121" zoomScale="80" zoomScaleNormal="80" workbookViewId="0">
      <selection activeCell="N136" sqref="N136"/>
    </sheetView>
  </sheetViews>
  <sheetFormatPr defaultRowHeight="15" x14ac:dyDescent="0.25"/>
  <cols>
    <col min="1" max="1" width="22.140625" style="182" customWidth="1"/>
    <col min="2" max="2" width="9.140625" style="163"/>
    <col min="3" max="3" width="24.42578125" style="163" customWidth="1"/>
    <col min="4" max="4" width="36.5703125" style="15" customWidth="1"/>
    <col min="5" max="6" width="9.140625" style="163"/>
    <col min="7" max="7" width="11.7109375" style="163" bestFit="1" customWidth="1"/>
    <col min="8" max="8" width="9.140625" style="15"/>
    <col min="9" max="9" width="24.140625" style="15" customWidth="1"/>
    <col min="10" max="10" width="9.140625" style="163"/>
    <col min="11" max="11" width="40" style="163" customWidth="1"/>
    <col min="12" max="12" width="32.140625" style="15" customWidth="1"/>
    <col min="13" max="14" width="9.140625" style="15"/>
    <col min="15" max="15" width="11.7109375" style="15" bestFit="1" customWidth="1"/>
    <col min="16" max="16384" width="9.140625" style="15"/>
  </cols>
  <sheetData>
    <row r="1" spans="1:15" ht="132" customHeight="1" x14ac:dyDescent="0.25">
      <c r="A1" s="131" t="s">
        <v>248</v>
      </c>
      <c r="B1" s="131"/>
      <c r="C1" s="131"/>
      <c r="D1" s="131"/>
      <c r="E1" s="131"/>
      <c r="F1" s="64"/>
      <c r="G1" s="64"/>
      <c r="I1" s="102" t="s">
        <v>500</v>
      </c>
      <c r="J1" s="102"/>
      <c r="K1" s="102"/>
      <c r="L1" s="102"/>
      <c r="M1" s="102"/>
      <c r="N1" s="136" t="s">
        <v>487</v>
      </c>
      <c r="O1" s="137"/>
    </row>
    <row r="2" spans="1:15" x14ac:dyDescent="0.25">
      <c r="A2" s="60"/>
      <c r="B2" s="64"/>
      <c r="C2" s="64"/>
      <c r="D2" s="58"/>
      <c r="E2" s="64"/>
      <c r="F2" s="64"/>
      <c r="G2" s="64"/>
      <c r="I2" s="18"/>
      <c r="J2" s="46"/>
      <c r="K2" s="46"/>
      <c r="L2" s="16"/>
      <c r="M2" s="46"/>
      <c r="N2" s="46"/>
      <c r="O2" s="46"/>
    </row>
    <row r="3" spans="1:15" x14ac:dyDescent="0.25">
      <c r="A3" s="62" t="s">
        <v>143</v>
      </c>
      <c r="B3" s="64"/>
      <c r="C3" s="64"/>
      <c r="D3" s="58"/>
      <c r="E3" s="64"/>
      <c r="F3" s="64"/>
      <c r="G3" s="64"/>
      <c r="I3" s="51" t="s">
        <v>143</v>
      </c>
      <c r="J3" s="46"/>
      <c r="K3" s="46"/>
      <c r="L3" s="16"/>
      <c r="M3" s="46"/>
      <c r="N3" s="46"/>
      <c r="O3" s="46"/>
    </row>
    <row r="4" spans="1:15" x14ac:dyDescent="0.25">
      <c r="A4" s="60"/>
      <c r="B4" s="64"/>
      <c r="C4" s="64"/>
      <c r="D4" s="58"/>
      <c r="E4" s="64"/>
      <c r="F4" s="64"/>
      <c r="G4" s="64"/>
      <c r="I4" s="18"/>
      <c r="J4" s="46"/>
      <c r="K4" s="46"/>
      <c r="L4" s="16"/>
      <c r="M4" s="46"/>
      <c r="N4" s="46"/>
      <c r="O4" s="46"/>
    </row>
    <row r="5" spans="1:15" x14ac:dyDescent="0.25">
      <c r="A5" s="60" t="s">
        <v>242</v>
      </c>
      <c r="B5" s="64" t="s">
        <v>1</v>
      </c>
      <c r="C5" s="64">
        <v>6</v>
      </c>
      <c r="D5" s="58" t="s">
        <v>173</v>
      </c>
      <c r="E5" s="64" t="s">
        <v>1</v>
      </c>
      <c r="F5" s="64">
        <f>C5/12</f>
        <v>0.5</v>
      </c>
      <c r="G5" s="64" t="s">
        <v>227</v>
      </c>
      <c r="I5" s="18" t="s">
        <v>242</v>
      </c>
      <c r="J5" s="46" t="s">
        <v>1</v>
      </c>
      <c r="K5" s="46">
        <v>6</v>
      </c>
      <c r="L5" s="16" t="s">
        <v>173</v>
      </c>
      <c r="M5" s="46" t="s">
        <v>1</v>
      </c>
      <c r="N5" s="46">
        <f>K5/12</f>
        <v>0.5</v>
      </c>
      <c r="O5" s="46" t="s">
        <v>227</v>
      </c>
    </row>
    <row r="6" spans="1:15" ht="16.5" x14ac:dyDescent="0.3">
      <c r="A6" s="60" t="s">
        <v>330</v>
      </c>
      <c r="B6" s="64" t="s">
        <v>1</v>
      </c>
      <c r="C6" s="64">
        <v>0.75</v>
      </c>
      <c r="D6" s="58" t="s">
        <v>322</v>
      </c>
      <c r="E6" s="64"/>
      <c r="F6" s="64"/>
      <c r="G6" s="64"/>
      <c r="I6" s="18" t="s">
        <v>330</v>
      </c>
      <c r="J6" s="46" t="s">
        <v>1</v>
      </c>
      <c r="K6" s="46">
        <v>0.75</v>
      </c>
      <c r="L6" s="16" t="s">
        <v>322</v>
      </c>
      <c r="M6" s="46"/>
      <c r="N6" s="46"/>
      <c r="O6" s="46"/>
    </row>
    <row r="7" spans="1:15" ht="16.5" x14ac:dyDescent="0.3">
      <c r="A7" s="60" t="s">
        <v>361</v>
      </c>
      <c r="B7" s="64" t="s">
        <v>1</v>
      </c>
      <c r="C7" s="64">
        <v>100</v>
      </c>
      <c r="D7" s="58" t="s">
        <v>323</v>
      </c>
      <c r="E7" s="64"/>
      <c r="F7" s="64"/>
      <c r="G7" s="64"/>
      <c r="I7" s="18" t="s">
        <v>361</v>
      </c>
      <c r="J7" s="46" t="s">
        <v>1</v>
      </c>
      <c r="K7" s="46">
        <v>100</v>
      </c>
      <c r="L7" s="16" t="s">
        <v>323</v>
      </c>
      <c r="M7" s="46"/>
      <c r="N7" s="46"/>
      <c r="O7" s="46"/>
    </row>
    <row r="8" spans="1:15" ht="16.5" x14ac:dyDescent="0.3">
      <c r="A8" s="60" t="s">
        <v>364</v>
      </c>
      <c r="B8" s="64" t="s">
        <v>1</v>
      </c>
      <c r="C8" s="64">
        <v>400</v>
      </c>
      <c r="D8" s="58" t="s">
        <v>148</v>
      </c>
      <c r="E8" s="64"/>
      <c r="F8" s="64"/>
      <c r="G8" s="64"/>
      <c r="I8" s="18" t="s">
        <v>364</v>
      </c>
      <c r="J8" s="46" t="s">
        <v>1</v>
      </c>
      <c r="K8" s="46">
        <v>400</v>
      </c>
      <c r="L8" s="16" t="s">
        <v>148</v>
      </c>
      <c r="M8" s="46"/>
      <c r="N8" s="46"/>
      <c r="O8" s="46"/>
    </row>
    <row r="9" spans="1:15" ht="16.5" x14ac:dyDescent="0.3">
      <c r="A9" s="60" t="s">
        <v>328</v>
      </c>
      <c r="B9" s="64" t="s">
        <v>1</v>
      </c>
      <c r="C9" s="64">
        <v>20</v>
      </c>
      <c r="D9" s="58" t="s">
        <v>324</v>
      </c>
      <c r="E9" s="64"/>
      <c r="F9" s="64"/>
      <c r="G9" s="64"/>
      <c r="I9" s="18" t="s">
        <v>328</v>
      </c>
      <c r="J9" s="46" t="s">
        <v>1</v>
      </c>
      <c r="K9" s="46">
        <v>20</v>
      </c>
      <c r="L9" s="16" t="s">
        <v>324</v>
      </c>
      <c r="M9" s="46"/>
      <c r="N9" s="46"/>
      <c r="O9" s="46"/>
    </row>
    <row r="10" spans="1:15" ht="16.5" x14ac:dyDescent="0.3">
      <c r="A10" s="60" t="s">
        <v>329</v>
      </c>
      <c r="B10" s="64" t="s">
        <v>1</v>
      </c>
      <c r="C10" s="64">
        <v>1.4999999999999999E-2</v>
      </c>
      <c r="D10" s="58" t="s">
        <v>324</v>
      </c>
      <c r="E10" s="64"/>
      <c r="F10" s="64"/>
      <c r="G10" s="64"/>
      <c r="I10" s="18" t="s">
        <v>329</v>
      </c>
      <c r="J10" s="46" t="s">
        <v>1</v>
      </c>
      <c r="K10" s="46">
        <v>1.4999999999999999E-2</v>
      </c>
      <c r="L10" s="16" t="s">
        <v>324</v>
      </c>
      <c r="M10" s="46"/>
      <c r="N10" s="46"/>
      <c r="O10" s="46"/>
    </row>
    <row r="11" spans="1:15" x14ac:dyDescent="0.25">
      <c r="A11" s="60" t="s">
        <v>327</v>
      </c>
      <c r="B11" s="64" t="s">
        <v>1</v>
      </c>
      <c r="C11" s="64">
        <v>15</v>
      </c>
      <c r="D11" s="58" t="s">
        <v>215</v>
      </c>
      <c r="E11" s="64"/>
      <c r="F11" s="64"/>
      <c r="G11" s="64"/>
      <c r="I11" s="18" t="s">
        <v>327</v>
      </c>
      <c r="J11" s="46" t="s">
        <v>1</v>
      </c>
      <c r="K11" s="46">
        <v>15</v>
      </c>
      <c r="L11" s="16" t="s">
        <v>215</v>
      </c>
      <c r="M11" s="46"/>
      <c r="N11" s="46"/>
      <c r="O11" s="46"/>
    </row>
    <row r="12" spans="1:15" ht="18.75" x14ac:dyDescent="0.3">
      <c r="A12" s="60" t="s">
        <v>245</v>
      </c>
      <c r="B12" s="64" t="s">
        <v>1</v>
      </c>
      <c r="C12" s="64">
        <v>10</v>
      </c>
      <c r="D12" s="58" t="s">
        <v>321</v>
      </c>
      <c r="E12" s="64" t="s">
        <v>1</v>
      </c>
      <c r="F12" s="64">
        <f>C12/60</f>
        <v>0.16666666666666666</v>
      </c>
      <c r="G12" s="64" t="s">
        <v>216</v>
      </c>
      <c r="I12" s="18" t="s">
        <v>245</v>
      </c>
      <c r="J12" s="46" t="s">
        <v>1</v>
      </c>
      <c r="K12" s="46">
        <v>10</v>
      </c>
      <c r="L12" s="16" t="s">
        <v>321</v>
      </c>
      <c r="M12" s="46" t="s">
        <v>1</v>
      </c>
      <c r="N12" s="46">
        <f>K12/60</f>
        <v>0.16666666666666666</v>
      </c>
      <c r="O12" s="46" t="s">
        <v>216</v>
      </c>
    </row>
    <row r="13" spans="1:15" ht="18.75" x14ac:dyDescent="0.3">
      <c r="A13" s="60" t="s">
        <v>246</v>
      </c>
      <c r="B13" s="64" t="s">
        <v>1</v>
      </c>
      <c r="C13" s="64">
        <v>250</v>
      </c>
      <c r="D13" s="58" t="s">
        <v>321</v>
      </c>
      <c r="E13" s="64" t="s">
        <v>1</v>
      </c>
      <c r="F13" s="64">
        <f>C13/60</f>
        <v>4.166666666666667</v>
      </c>
      <c r="G13" s="64" t="s">
        <v>216</v>
      </c>
      <c r="I13" s="18" t="s">
        <v>246</v>
      </c>
      <c r="J13" s="46" t="s">
        <v>1</v>
      </c>
      <c r="K13" s="46">
        <v>250</v>
      </c>
      <c r="L13" s="16" t="s">
        <v>483</v>
      </c>
      <c r="M13" s="46" t="s">
        <v>1</v>
      </c>
      <c r="N13" s="46">
        <f>K13/60</f>
        <v>4.166666666666667</v>
      </c>
      <c r="O13" s="46" t="s">
        <v>216</v>
      </c>
    </row>
    <row r="14" spans="1:15" ht="18.75" x14ac:dyDescent="0.3">
      <c r="A14" s="60" t="s">
        <v>213</v>
      </c>
      <c r="B14" s="64" t="s">
        <v>1</v>
      </c>
      <c r="C14" s="64">
        <v>55</v>
      </c>
      <c r="D14" s="58" t="s">
        <v>325</v>
      </c>
      <c r="E14" s="64"/>
      <c r="F14" s="64"/>
      <c r="G14" s="64"/>
      <c r="I14" s="18" t="s">
        <v>213</v>
      </c>
      <c r="J14" s="46" t="s">
        <v>1</v>
      </c>
      <c r="K14" s="46">
        <v>55</v>
      </c>
      <c r="L14" s="16" t="s">
        <v>325</v>
      </c>
      <c r="M14" s="46"/>
      <c r="N14" s="46"/>
      <c r="O14" s="46"/>
    </row>
    <row r="15" spans="1:15" ht="18.75" x14ac:dyDescent="0.3">
      <c r="A15" s="60" t="s">
        <v>326</v>
      </c>
      <c r="B15" s="64" t="s">
        <v>1</v>
      </c>
      <c r="C15" s="64">
        <v>1.3</v>
      </c>
      <c r="D15" s="58" t="s">
        <v>325</v>
      </c>
      <c r="E15" s="64"/>
      <c r="F15" s="64"/>
      <c r="G15" s="64"/>
      <c r="I15" s="18" t="s">
        <v>326</v>
      </c>
      <c r="J15" s="46" t="s">
        <v>1</v>
      </c>
      <c r="K15" s="46">
        <v>1.3</v>
      </c>
      <c r="L15" s="16" t="s">
        <v>325</v>
      </c>
      <c r="M15" s="46"/>
      <c r="N15" s="46"/>
      <c r="O15" s="46"/>
    </row>
    <row r="16" spans="1:15" ht="16.5" x14ac:dyDescent="0.3">
      <c r="A16" s="60" t="s">
        <v>378</v>
      </c>
      <c r="B16" s="64" t="s">
        <v>1</v>
      </c>
      <c r="C16" s="64">
        <v>14.73</v>
      </c>
      <c r="D16" s="58" t="s">
        <v>148</v>
      </c>
      <c r="E16" s="64"/>
      <c r="F16" s="64"/>
      <c r="G16" s="64"/>
      <c r="I16" s="18" t="s">
        <v>378</v>
      </c>
      <c r="J16" s="46" t="s">
        <v>1</v>
      </c>
      <c r="K16" s="151">
        <v>14.73</v>
      </c>
      <c r="L16" s="16" t="s">
        <v>148</v>
      </c>
      <c r="M16" s="46"/>
      <c r="N16" s="46"/>
      <c r="O16" s="46"/>
    </row>
    <row r="17" spans="1:15" x14ac:dyDescent="0.25">
      <c r="A17" s="60"/>
      <c r="B17" s="64"/>
      <c r="C17" s="64"/>
      <c r="D17" s="58"/>
      <c r="E17" s="64"/>
      <c r="F17" s="64"/>
      <c r="G17" s="64"/>
      <c r="I17" s="18"/>
      <c r="J17" s="46"/>
      <c r="K17" s="46"/>
      <c r="L17" s="16"/>
      <c r="M17" s="46"/>
      <c r="N17" s="46"/>
      <c r="O17" s="46"/>
    </row>
    <row r="18" spans="1:15" x14ac:dyDescent="0.25">
      <c r="A18" s="109" t="s">
        <v>313</v>
      </c>
      <c r="B18" s="109"/>
      <c r="C18" s="109"/>
      <c r="D18" s="58"/>
      <c r="E18" s="64"/>
      <c r="F18" s="64"/>
      <c r="G18" s="64"/>
      <c r="I18" s="110" t="s">
        <v>313</v>
      </c>
      <c r="J18" s="110"/>
      <c r="K18" s="110"/>
      <c r="L18" s="16"/>
      <c r="M18" s="46"/>
      <c r="N18" s="46"/>
      <c r="O18" s="46"/>
    </row>
    <row r="19" spans="1:15" x14ac:dyDescent="0.25">
      <c r="A19" s="60"/>
      <c r="B19" s="64"/>
      <c r="C19" s="64"/>
      <c r="D19" s="58"/>
      <c r="E19" s="64"/>
      <c r="F19" s="64"/>
      <c r="G19" s="64"/>
      <c r="I19" s="18"/>
      <c r="J19" s="46"/>
      <c r="K19" s="46"/>
      <c r="L19" s="16"/>
      <c r="M19" s="46"/>
      <c r="N19" s="46"/>
      <c r="O19" s="46"/>
    </row>
    <row r="20" spans="1:15" ht="16.5" x14ac:dyDescent="0.3">
      <c r="A20" s="92" t="s">
        <v>93</v>
      </c>
      <c r="B20" s="91" t="s">
        <v>1</v>
      </c>
      <c r="C20" s="111" t="s">
        <v>249</v>
      </c>
      <c r="D20" s="111"/>
      <c r="E20" s="64"/>
      <c r="F20" s="64"/>
      <c r="G20" s="64" t="s">
        <v>250</v>
      </c>
      <c r="I20" s="56" t="s">
        <v>93</v>
      </c>
      <c r="J20" s="55" t="s">
        <v>1</v>
      </c>
      <c r="K20" s="114" t="s">
        <v>249</v>
      </c>
      <c r="L20" s="114"/>
      <c r="M20" s="46"/>
      <c r="N20" s="46"/>
      <c r="O20" s="46" t="s">
        <v>250</v>
      </c>
    </row>
    <row r="21" spans="1:15" x14ac:dyDescent="0.25">
      <c r="A21" s="92"/>
      <c r="B21" s="91"/>
      <c r="C21" s="112"/>
      <c r="D21" s="112"/>
      <c r="E21" s="64"/>
      <c r="F21" s="64"/>
      <c r="G21" s="64"/>
      <c r="I21" s="56"/>
      <c r="J21" s="55"/>
      <c r="K21" s="115"/>
      <c r="L21" s="115"/>
      <c r="M21" s="46"/>
      <c r="N21" s="46"/>
      <c r="O21" s="46"/>
    </row>
    <row r="22" spans="1:15" x14ac:dyDescent="0.25">
      <c r="A22" s="113" t="s">
        <v>251</v>
      </c>
      <c r="B22" s="113"/>
      <c r="C22" s="113"/>
      <c r="D22" s="64"/>
      <c r="E22" s="64"/>
      <c r="F22" s="64"/>
      <c r="G22" s="64"/>
      <c r="I22" s="118" t="s">
        <v>251</v>
      </c>
      <c r="J22" s="118"/>
      <c r="K22" s="118"/>
      <c r="L22" s="46"/>
      <c r="M22" s="46"/>
      <c r="N22" s="46"/>
      <c r="O22" s="46"/>
    </row>
    <row r="23" spans="1:15" x14ac:dyDescent="0.25">
      <c r="A23" s="92"/>
      <c r="B23" s="91"/>
      <c r="C23" s="64"/>
      <c r="D23" s="64"/>
      <c r="E23" s="64"/>
      <c r="F23" s="64"/>
      <c r="G23" s="64"/>
      <c r="I23" s="56"/>
      <c r="J23" s="55"/>
      <c r="K23" s="46"/>
      <c r="L23" s="46"/>
      <c r="M23" s="46"/>
      <c r="N23" s="46"/>
      <c r="O23" s="46"/>
    </row>
    <row r="24" spans="1:15" ht="16.5" x14ac:dyDescent="0.3">
      <c r="A24" s="92" t="s">
        <v>294</v>
      </c>
      <c r="B24" s="91" t="s">
        <v>1</v>
      </c>
      <c r="C24" s="112" t="s">
        <v>295</v>
      </c>
      <c r="D24" s="112"/>
      <c r="E24" s="64"/>
      <c r="F24" s="64"/>
      <c r="G24" s="64" t="s">
        <v>252</v>
      </c>
      <c r="I24" s="56" t="s">
        <v>294</v>
      </c>
      <c r="J24" s="55" t="s">
        <v>1</v>
      </c>
      <c r="K24" s="115" t="s">
        <v>295</v>
      </c>
      <c r="L24" s="115"/>
      <c r="M24" s="46"/>
      <c r="N24" s="46"/>
      <c r="O24" s="46" t="s">
        <v>252</v>
      </c>
    </row>
    <row r="25" spans="1:15" x14ac:dyDescent="0.25">
      <c r="A25" s="92"/>
      <c r="B25" s="91"/>
      <c r="C25" s="64"/>
      <c r="D25" s="64"/>
      <c r="E25" s="64"/>
      <c r="F25" s="64"/>
      <c r="G25" s="64"/>
      <c r="I25" s="56"/>
      <c r="J25" s="55"/>
      <c r="K25" s="46"/>
      <c r="L25" s="46"/>
      <c r="M25" s="46"/>
      <c r="N25" s="46"/>
      <c r="O25" s="46"/>
    </row>
    <row r="26" spans="1:15" x14ac:dyDescent="0.25">
      <c r="A26" s="113" t="s">
        <v>314</v>
      </c>
      <c r="B26" s="113"/>
      <c r="C26" s="113"/>
      <c r="D26" s="113"/>
      <c r="E26" s="113"/>
      <c r="F26" s="113"/>
      <c r="G26" s="64"/>
      <c r="I26" s="118" t="s">
        <v>314</v>
      </c>
      <c r="J26" s="118"/>
      <c r="K26" s="118"/>
      <c r="L26" s="118"/>
      <c r="M26" s="118"/>
      <c r="N26" s="118"/>
      <c r="O26" s="46"/>
    </row>
    <row r="27" spans="1:15" x14ac:dyDescent="0.25">
      <c r="A27" s="92"/>
      <c r="B27" s="91"/>
      <c r="C27" s="64"/>
      <c r="D27" s="64"/>
      <c r="E27" s="64"/>
      <c r="F27" s="64"/>
      <c r="G27" s="64"/>
      <c r="I27" s="56"/>
      <c r="J27" s="55"/>
      <c r="K27" s="46"/>
      <c r="L27" s="46"/>
      <c r="M27" s="46"/>
      <c r="N27" s="46"/>
      <c r="O27" s="46"/>
    </row>
    <row r="28" spans="1:15" ht="18.75" x14ac:dyDescent="0.3">
      <c r="A28" s="92" t="s">
        <v>298</v>
      </c>
      <c r="B28" s="91" t="s">
        <v>1</v>
      </c>
      <c r="C28" s="112" t="s">
        <v>299</v>
      </c>
      <c r="D28" s="112"/>
      <c r="E28" s="64"/>
      <c r="F28" s="64"/>
      <c r="G28" s="64" t="s">
        <v>253</v>
      </c>
      <c r="I28" s="56" t="s">
        <v>298</v>
      </c>
      <c r="J28" s="55" t="s">
        <v>1</v>
      </c>
      <c r="K28" s="115" t="s">
        <v>299</v>
      </c>
      <c r="L28" s="115"/>
      <c r="M28" s="46"/>
      <c r="N28" s="46"/>
      <c r="O28" s="46" t="s">
        <v>253</v>
      </c>
    </row>
    <row r="29" spans="1:15" x14ac:dyDescent="0.25">
      <c r="A29" s="92"/>
      <c r="B29" s="91"/>
      <c r="C29" s="64"/>
      <c r="D29" s="64"/>
      <c r="E29" s="64"/>
      <c r="F29" s="64"/>
      <c r="G29" s="64"/>
      <c r="I29" s="56"/>
      <c r="J29" s="55"/>
      <c r="K29" s="46"/>
      <c r="L29" s="46"/>
      <c r="M29" s="46"/>
      <c r="N29" s="46"/>
      <c r="O29" s="46"/>
    </row>
    <row r="30" spans="1:15" x14ac:dyDescent="0.25">
      <c r="A30" s="113" t="s">
        <v>200</v>
      </c>
      <c r="B30" s="113"/>
      <c r="C30" s="113"/>
      <c r="D30" s="64"/>
      <c r="E30" s="64"/>
      <c r="F30" s="64"/>
      <c r="G30" s="64"/>
      <c r="I30" s="118" t="s">
        <v>200</v>
      </c>
      <c r="J30" s="118"/>
      <c r="K30" s="118"/>
      <c r="L30" s="46"/>
      <c r="M30" s="46"/>
      <c r="N30" s="46"/>
      <c r="O30" s="46"/>
    </row>
    <row r="31" spans="1:15" x14ac:dyDescent="0.25">
      <c r="A31" s="92"/>
      <c r="B31" s="91"/>
      <c r="C31" s="64"/>
      <c r="D31" s="64"/>
      <c r="E31" s="64"/>
      <c r="F31" s="64"/>
      <c r="G31" s="64"/>
      <c r="I31" s="56"/>
      <c r="J31" s="55"/>
      <c r="K31" s="46"/>
      <c r="L31" s="46"/>
      <c r="M31" s="46"/>
      <c r="N31" s="46"/>
      <c r="O31" s="46"/>
    </row>
    <row r="32" spans="1:15" ht="16.5" x14ac:dyDescent="0.3">
      <c r="A32" s="92" t="s">
        <v>202</v>
      </c>
      <c r="B32" s="91" t="s">
        <v>1</v>
      </c>
      <c r="C32" s="112" t="s">
        <v>203</v>
      </c>
      <c r="D32" s="112"/>
      <c r="E32" s="64"/>
      <c r="F32" s="64"/>
      <c r="G32" s="64" t="s">
        <v>204</v>
      </c>
      <c r="I32" s="56" t="s">
        <v>202</v>
      </c>
      <c r="J32" s="55" t="s">
        <v>1</v>
      </c>
      <c r="K32" s="115" t="s">
        <v>203</v>
      </c>
      <c r="L32" s="115"/>
      <c r="M32" s="46"/>
      <c r="N32" s="46"/>
      <c r="O32" s="46" t="s">
        <v>204</v>
      </c>
    </row>
    <row r="33" spans="1:15" x14ac:dyDescent="0.25">
      <c r="A33" s="92"/>
      <c r="B33" s="91"/>
      <c r="C33" s="64"/>
      <c r="D33" s="64"/>
      <c r="E33" s="64"/>
      <c r="F33" s="64"/>
      <c r="G33" s="64"/>
      <c r="I33" s="56"/>
      <c r="J33" s="55"/>
      <c r="K33" s="46"/>
      <c r="L33" s="46"/>
      <c r="M33" s="46"/>
      <c r="N33" s="46"/>
      <c r="O33" s="46"/>
    </row>
    <row r="34" spans="1:15" x14ac:dyDescent="0.25">
      <c r="A34" s="113" t="s">
        <v>201</v>
      </c>
      <c r="B34" s="113"/>
      <c r="C34" s="113"/>
      <c r="D34" s="64"/>
      <c r="E34" s="64"/>
      <c r="F34" s="64"/>
      <c r="G34" s="64"/>
      <c r="I34" s="118" t="s">
        <v>201</v>
      </c>
      <c r="J34" s="118"/>
      <c r="K34" s="118"/>
      <c r="L34" s="46"/>
      <c r="M34" s="46"/>
      <c r="N34" s="46"/>
      <c r="O34" s="46"/>
    </row>
    <row r="35" spans="1:15" x14ac:dyDescent="0.25">
      <c r="A35" s="92"/>
      <c r="B35" s="91"/>
      <c r="C35" s="64"/>
      <c r="D35" s="64"/>
      <c r="E35" s="64"/>
      <c r="F35" s="64"/>
      <c r="G35" s="64"/>
      <c r="I35" s="56"/>
      <c r="J35" s="55"/>
      <c r="K35" s="46"/>
      <c r="L35" s="46"/>
      <c r="M35" s="46"/>
      <c r="N35" s="46"/>
      <c r="O35" s="46"/>
    </row>
    <row r="36" spans="1:15" ht="16.5" x14ac:dyDescent="0.3">
      <c r="A36" s="92" t="s">
        <v>197</v>
      </c>
      <c r="B36" s="91" t="s">
        <v>1</v>
      </c>
      <c r="C36" s="112" t="s">
        <v>198</v>
      </c>
      <c r="D36" s="112"/>
      <c r="E36" s="64"/>
      <c r="F36" s="64"/>
      <c r="G36" s="64" t="s">
        <v>199</v>
      </c>
      <c r="I36" s="56" t="s">
        <v>197</v>
      </c>
      <c r="J36" s="55" t="s">
        <v>1</v>
      </c>
      <c r="K36" s="115" t="s">
        <v>198</v>
      </c>
      <c r="L36" s="115"/>
      <c r="M36" s="46"/>
      <c r="N36" s="46"/>
      <c r="O36" s="46" t="s">
        <v>199</v>
      </c>
    </row>
    <row r="37" spans="1:15" x14ac:dyDescent="0.25">
      <c r="A37" s="92"/>
      <c r="B37" s="91"/>
      <c r="C37" s="64"/>
      <c r="D37" s="64"/>
      <c r="E37" s="64"/>
      <c r="F37" s="64"/>
      <c r="G37" s="64"/>
      <c r="I37" s="56"/>
      <c r="J37" s="55"/>
      <c r="K37" s="46"/>
      <c r="L37" s="46"/>
      <c r="M37" s="46"/>
      <c r="N37" s="46"/>
      <c r="O37" s="46"/>
    </row>
    <row r="38" spans="1:15" x14ac:dyDescent="0.25">
      <c r="A38" s="113" t="s">
        <v>254</v>
      </c>
      <c r="B38" s="113"/>
      <c r="C38" s="113"/>
      <c r="D38" s="64"/>
      <c r="E38" s="64"/>
      <c r="F38" s="64"/>
      <c r="G38" s="64"/>
      <c r="I38" s="118" t="s">
        <v>254</v>
      </c>
      <c r="J38" s="118"/>
      <c r="K38" s="118"/>
      <c r="L38" s="46"/>
      <c r="M38" s="46"/>
      <c r="N38" s="46"/>
      <c r="O38" s="46"/>
    </row>
    <row r="39" spans="1:15" x14ac:dyDescent="0.25">
      <c r="A39" s="92"/>
      <c r="B39" s="91"/>
      <c r="C39" s="64"/>
      <c r="D39" s="64"/>
      <c r="E39" s="64"/>
      <c r="F39" s="64"/>
      <c r="G39" s="64"/>
      <c r="I39" s="56"/>
      <c r="J39" s="55"/>
      <c r="K39" s="46"/>
      <c r="L39" s="46"/>
      <c r="M39" s="46"/>
      <c r="N39" s="46"/>
      <c r="O39" s="46"/>
    </row>
    <row r="40" spans="1:15" ht="16.5" x14ac:dyDescent="0.3">
      <c r="A40" s="92" t="s">
        <v>255</v>
      </c>
      <c r="B40" s="91" t="s">
        <v>1</v>
      </c>
      <c r="C40" s="112" t="s">
        <v>256</v>
      </c>
      <c r="D40" s="112"/>
      <c r="E40" s="64"/>
      <c r="F40" s="64"/>
      <c r="G40" s="64" t="s">
        <v>257</v>
      </c>
      <c r="I40" s="56" t="s">
        <v>255</v>
      </c>
      <c r="J40" s="55" t="s">
        <v>1</v>
      </c>
      <c r="K40" s="115" t="s">
        <v>256</v>
      </c>
      <c r="L40" s="115"/>
      <c r="M40" s="46"/>
      <c r="N40" s="46"/>
      <c r="O40" s="46" t="s">
        <v>257</v>
      </c>
    </row>
    <row r="41" spans="1:15" x14ac:dyDescent="0.25">
      <c r="A41" s="92"/>
      <c r="B41" s="91"/>
      <c r="C41" s="64"/>
      <c r="D41" s="64"/>
      <c r="E41" s="64"/>
      <c r="F41" s="64"/>
      <c r="G41" s="64"/>
      <c r="I41" s="56"/>
      <c r="J41" s="55"/>
      <c r="K41" s="46"/>
      <c r="L41" s="46"/>
      <c r="M41" s="46"/>
      <c r="N41" s="46"/>
      <c r="O41" s="46"/>
    </row>
    <row r="42" spans="1:15" x14ac:dyDescent="0.25">
      <c r="A42" s="113" t="s">
        <v>258</v>
      </c>
      <c r="B42" s="113"/>
      <c r="C42" s="113"/>
      <c r="D42" s="64"/>
      <c r="E42" s="64"/>
      <c r="F42" s="64"/>
      <c r="G42" s="64"/>
      <c r="I42" s="118" t="s">
        <v>258</v>
      </c>
      <c r="J42" s="118"/>
      <c r="K42" s="118"/>
      <c r="L42" s="46"/>
      <c r="M42" s="46"/>
      <c r="N42" s="46"/>
      <c r="O42" s="46"/>
    </row>
    <row r="43" spans="1:15" x14ac:dyDescent="0.25">
      <c r="A43" s="92"/>
      <c r="B43" s="91"/>
      <c r="C43" s="64"/>
      <c r="D43" s="64"/>
      <c r="E43" s="64"/>
      <c r="F43" s="64"/>
      <c r="G43" s="64"/>
      <c r="I43" s="56"/>
      <c r="J43" s="55"/>
      <c r="K43" s="46"/>
      <c r="L43" s="46"/>
      <c r="M43" s="46"/>
      <c r="N43" s="46"/>
      <c r="O43" s="46"/>
    </row>
    <row r="44" spans="1:15" ht="16.5" x14ac:dyDescent="0.3">
      <c r="A44" s="92" t="s">
        <v>259</v>
      </c>
      <c r="B44" s="91" t="s">
        <v>1</v>
      </c>
      <c r="C44" s="112" t="s">
        <v>300</v>
      </c>
      <c r="D44" s="112"/>
      <c r="E44" s="64"/>
      <c r="F44" s="64"/>
      <c r="G44" s="64" t="s">
        <v>260</v>
      </c>
      <c r="I44" s="56" t="s">
        <v>259</v>
      </c>
      <c r="J44" s="55" t="s">
        <v>1</v>
      </c>
      <c r="K44" s="115" t="s">
        <v>300</v>
      </c>
      <c r="L44" s="115"/>
      <c r="M44" s="46"/>
      <c r="N44" s="46"/>
      <c r="O44" s="46" t="s">
        <v>260</v>
      </c>
    </row>
    <row r="45" spans="1:15" x14ac:dyDescent="0.25">
      <c r="A45" s="92"/>
      <c r="B45" s="91"/>
      <c r="C45" s="64"/>
      <c r="D45" s="64"/>
      <c r="E45" s="64"/>
      <c r="F45" s="64"/>
      <c r="G45" s="64"/>
      <c r="I45" s="56"/>
      <c r="J45" s="55"/>
      <c r="K45" s="46"/>
      <c r="L45" s="46"/>
      <c r="M45" s="46"/>
      <c r="N45" s="46"/>
      <c r="O45" s="46"/>
    </row>
    <row r="46" spans="1:15" x14ac:dyDescent="0.25">
      <c r="A46" s="113" t="s">
        <v>261</v>
      </c>
      <c r="B46" s="113"/>
      <c r="C46" s="113"/>
      <c r="D46" s="64"/>
      <c r="E46" s="64"/>
      <c r="F46" s="64"/>
      <c r="G46" s="64"/>
      <c r="I46" s="118" t="s">
        <v>261</v>
      </c>
      <c r="J46" s="118"/>
      <c r="K46" s="118"/>
      <c r="L46" s="46"/>
      <c r="M46" s="46"/>
      <c r="N46" s="46"/>
      <c r="O46" s="46"/>
    </row>
    <row r="47" spans="1:15" x14ac:dyDescent="0.25">
      <c r="A47" s="92"/>
      <c r="B47" s="91"/>
      <c r="C47" s="64"/>
      <c r="D47" s="64"/>
      <c r="E47" s="64"/>
      <c r="F47" s="64"/>
      <c r="G47" s="64"/>
      <c r="I47" s="56"/>
      <c r="J47" s="55"/>
      <c r="K47" s="46"/>
      <c r="L47" s="46"/>
      <c r="M47" s="46"/>
      <c r="N47" s="46"/>
      <c r="O47" s="46"/>
    </row>
    <row r="48" spans="1:15" ht="18.75" x14ac:dyDescent="0.3">
      <c r="A48" s="92" t="s">
        <v>262</v>
      </c>
      <c r="B48" s="91" t="s">
        <v>1</v>
      </c>
      <c r="C48" s="112" t="s">
        <v>263</v>
      </c>
      <c r="D48" s="112"/>
      <c r="E48" s="64"/>
      <c r="F48" s="64"/>
      <c r="G48" s="64" t="s">
        <v>264</v>
      </c>
      <c r="I48" s="56" t="s">
        <v>262</v>
      </c>
      <c r="J48" s="55" t="s">
        <v>1</v>
      </c>
      <c r="K48" s="115" t="s">
        <v>263</v>
      </c>
      <c r="L48" s="115"/>
      <c r="M48" s="46"/>
      <c r="N48" s="46"/>
      <c r="O48" s="46" t="s">
        <v>264</v>
      </c>
    </row>
    <row r="49" spans="1:15" x14ac:dyDescent="0.25">
      <c r="A49" s="92"/>
      <c r="B49" s="91"/>
      <c r="C49" s="64"/>
      <c r="D49" s="64"/>
      <c r="E49" s="64"/>
      <c r="F49" s="64"/>
      <c r="G49" s="64"/>
      <c r="I49" s="56"/>
      <c r="J49" s="55"/>
      <c r="K49" s="46"/>
      <c r="L49" s="46"/>
      <c r="M49" s="46"/>
      <c r="N49" s="46"/>
      <c r="O49" s="46"/>
    </row>
    <row r="50" spans="1:15" x14ac:dyDescent="0.25">
      <c r="A50" s="113" t="s">
        <v>265</v>
      </c>
      <c r="B50" s="113"/>
      <c r="C50" s="113"/>
      <c r="D50" s="113"/>
      <c r="E50" s="64"/>
      <c r="F50" s="64"/>
      <c r="G50" s="64"/>
      <c r="I50" s="118" t="s">
        <v>265</v>
      </c>
      <c r="J50" s="118"/>
      <c r="K50" s="118"/>
      <c r="L50" s="118"/>
      <c r="M50" s="46"/>
      <c r="N50" s="46"/>
      <c r="O50" s="46"/>
    </row>
    <row r="51" spans="1:15" x14ac:dyDescent="0.25">
      <c r="A51" s="92"/>
      <c r="B51" s="91"/>
      <c r="C51" s="64"/>
      <c r="D51" s="64"/>
      <c r="E51" s="64"/>
      <c r="F51" s="64"/>
      <c r="G51" s="64"/>
      <c r="I51" s="56"/>
      <c r="J51" s="55"/>
      <c r="K51" s="46"/>
      <c r="L51" s="46"/>
      <c r="M51" s="46"/>
      <c r="N51" s="46"/>
      <c r="O51" s="46"/>
    </row>
    <row r="52" spans="1:15" ht="18.75" x14ac:dyDescent="0.3">
      <c r="A52" s="92" t="s">
        <v>301</v>
      </c>
      <c r="B52" s="91" t="s">
        <v>1</v>
      </c>
      <c r="C52" s="112" t="s">
        <v>302</v>
      </c>
      <c r="D52" s="112"/>
      <c r="E52" s="64"/>
      <c r="F52" s="64"/>
      <c r="G52" s="64" t="s">
        <v>266</v>
      </c>
      <c r="I52" s="56" t="s">
        <v>301</v>
      </c>
      <c r="J52" s="55" t="s">
        <v>1</v>
      </c>
      <c r="K52" s="115" t="s">
        <v>302</v>
      </c>
      <c r="L52" s="115"/>
      <c r="M52" s="46"/>
      <c r="N52" s="46"/>
      <c r="O52" s="46" t="s">
        <v>266</v>
      </c>
    </row>
    <row r="53" spans="1:15" x14ac:dyDescent="0.25">
      <c r="A53" s="92"/>
      <c r="B53" s="91"/>
      <c r="C53" s="64"/>
      <c r="D53" s="64"/>
      <c r="E53" s="64"/>
      <c r="F53" s="64"/>
      <c r="G53" s="64"/>
      <c r="I53" s="56"/>
      <c r="J53" s="55"/>
      <c r="K53" s="46"/>
      <c r="L53" s="46"/>
      <c r="M53" s="46"/>
      <c r="N53" s="46"/>
      <c r="O53" s="46"/>
    </row>
    <row r="54" spans="1:15" x14ac:dyDescent="0.25">
      <c r="A54" s="113" t="s">
        <v>267</v>
      </c>
      <c r="B54" s="113"/>
      <c r="C54" s="113"/>
      <c r="D54" s="64"/>
      <c r="E54" s="64"/>
      <c r="F54" s="64"/>
      <c r="G54" s="64"/>
      <c r="I54" s="118" t="s">
        <v>267</v>
      </c>
      <c r="J54" s="118"/>
      <c r="K54" s="118"/>
      <c r="L54" s="46"/>
      <c r="M54" s="46"/>
      <c r="N54" s="46"/>
      <c r="O54" s="46"/>
    </row>
    <row r="55" spans="1:15" x14ac:dyDescent="0.25">
      <c r="A55" s="92"/>
      <c r="B55" s="91"/>
      <c r="C55" s="64"/>
      <c r="D55" s="64"/>
      <c r="E55" s="64"/>
      <c r="F55" s="64"/>
      <c r="G55" s="64"/>
      <c r="I55" s="56"/>
      <c r="J55" s="55"/>
      <c r="K55" s="46"/>
      <c r="L55" s="46"/>
      <c r="M55" s="46"/>
      <c r="N55" s="46"/>
      <c r="O55" s="46"/>
    </row>
    <row r="56" spans="1:15" ht="16.5" x14ac:dyDescent="0.3">
      <c r="A56" s="92" t="s">
        <v>303</v>
      </c>
      <c r="B56" s="91" t="s">
        <v>1</v>
      </c>
      <c r="C56" s="112" t="s">
        <v>304</v>
      </c>
      <c r="D56" s="112"/>
      <c r="E56" s="64"/>
      <c r="F56" s="64"/>
      <c r="G56" s="64" t="s">
        <v>268</v>
      </c>
      <c r="I56" s="56" t="s">
        <v>303</v>
      </c>
      <c r="J56" s="55" t="s">
        <v>1</v>
      </c>
      <c r="K56" s="115" t="s">
        <v>304</v>
      </c>
      <c r="L56" s="115"/>
      <c r="M56" s="46"/>
      <c r="N56" s="46"/>
      <c r="O56" s="46" t="s">
        <v>268</v>
      </c>
    </row>
    <row r="57" spans="1:15" x14ac:dyDescent="0.25">
      <c r="A57" s="92"/>
      <c r="B57" s="91"/>
      <c r="C57" s="64"/>
      <c r="D57" s="64"/>
      <c r="E57" s="64"/>
      <c r="F57" s="64"/>
      <c r="G57" s="64"/>
      <c r="I57" s="56"/>
      <c r="J57" s="55"/>
      <c r="K57" s="46"/>
      <c r="L57" s="46"/>
      <c r="M57" s="46"/>
      <c r="N57" s="46"/>
      <c r="O57" s="46"/>
    </row>
    <row r="58" spans="1:15" x14ac:dyDescent="0.25">
      <c r="A58" s="113" t="s">
        <v>269</v>
      </c>
      <c r="B58" s="113"/>
      <c r="C58" s="113"/>
      <c r="D58" s="64"/>
      <c r="E58" s="64"/>
      <c r="F58" s="64"/>
      <c r="G58" s="64"/>
      <c r="I58" s="118" t="s">
        <v>269</v>
      </c>
      <c r="J58" s="118"/>
      <c r="K58" s="118"/>
      <c r="L58" s="46"/>
      <c r="M58" s="46"/>
      <c r="N58" s="46"/>
      <c r="O58" s="46"/>
    </row>
    <row r="59" spans="1:15" x14ac:dyDescent="0.25">
      <c r="A59" s="92"/>
      <c r="B59" s="91"/>
      <c r="C59" s="64"/>
      <c r="D59" s="64"/>
      <c r="E59" s="64"/>
      <c r="F59" s="64"/>
      <c r="G59" s="64"/>
      <c r="I59" s="56"/>
      <c r="J59" s="55"/>
      <c r="K59" s="46"/>
      <c r="L59" s="46"/>
      <c r="M59" s="46"/>
      <c r="N59" s="46"/>
      <c r="O59" s="46"/>
    </row>
    <row r="60" spans="1:15" ht="16.5" x14ac:dyDescent="0.3">
      <c r="A60" s="92" t="s">
        <v>305</v>
      </c>
      <c r="B60" s="91" t="s">
        <v>1</v>
      </c>
      <c r="C60" s="112" t="s">
        <v>306</v>
      </c>
      <c r="D60" s="112"/>
      <c r="E60" s="64"/>
      <c r="F60" s="64"/>
      <c r="G60" s="64" t="s">
        <v>270</v>
      </c>
      <c r="I60" s="56" t="s">
        <v>305</v>
      </c>
      <c r="J60" s="55" t="s">
        <v>1</v>
      </c>
      <c r="K60" s="115" t="s">
        <v>306</v>
      </c>
      <c r="L60" s="115"/>
      <c r="M60" s="46"/>
      <c r="N60" s="46"/>
      <c r="O60" s="46" t="s">
        <v>270</v>
      </c>
    </row>
    <row r="61" spans="1:15" x14ac:dyDescent="0.25">
      <c r="A61" s="92"/>
      <c r="B61" s="91"/>
      <c r="C61" s="64"/>
      <c r="D61" s="64"/>
      <c r="E61" s="64"/>
      <c r="F61" s="64"/>
      <c r="G61" s="64"/>
      <c r="I61" s="56"/>
      <c r="J61" s="55"/>
      <c r="K61" s="46"/>
      <c r="L61" s="46"/>
      <c r="M61" s="46"/>
      <c r="N61" s="46"/>
      <c r="O61" s="46"/>
    </row>
    <row r="62" spans="1:15" x14ac:dyDescent="0.25">
      <c r="A62" s="113" t="s">
        <v>366</v>
      </c>
      <c r="B62" s="113"/>
      <c r="C62" s="113"/>
      <c r="D62" s="64"/>
      <c r="E62" s="64"/>
      <c r="F62" s="64"/>
      <c r="G62" s="64"/>
      <c r="I62" s="118" t="s">
        <v>366</v>
      </c>
      <c r="J62" s="118"/>
      <c r="K62" s="118"/>
      <c r="L62" s="46"/>
      <c r="M62" s="46"/>
      <c r="N62" s="46"/>
      <c r="O62" s="46"/>
    </row>
    <row r="63" spans="1:15" x14ac:dyDescent="0.25">
      <c r="A63" s="92"/>
      <c r="B63" s="91"/>
      <c r="C63" s="64"/>
      <c r="D63" s="64"/>
      <c r="E63" s="64"/>
      <c r="F63" s="64"/>
      <c r="G63" s="64"/>
      <c r="I63" s="56"/>
      <c r="J63" s="55"/>
      <c r="K63" s="46"/>
      <c r="L63" s="46"/>
      <c r="M63" s="46"/>
      <c r="N63" s="46"/>
      <c r="O63" s="46"/>
    </row>
    <row r="64" spans="1:15" ht="16.5" x14ac:dyDescent="0.3">
      <c r="A64" s="92" t="s">
        <v>367</v>
      </c>
      <c r="B64" s="91" t="s">
        <v>1</v>
      </c>
      <c r="C64" s="112" t="s">
        <v>368</v>
      </c>
      <c r="D64" s="112"/>
      <c r="E64" s="64"/>
      <c r="F64" s="64"/>
      <c r="G64" s="64"/>
      <c r="I64" s="56" t="s">
        <v>367</v>
      </c>
      <c r="J64" s="55" t="s">
        <v>1</v>
      </c>
      <c r="K64" s="115" t="s">
        <v>368</v>
      </c>
      <c r="L64" s="115"/>
      <c r="M64" s="46"/>
      <c r="N64" s="46"/>
      <c r="O64" s="46"/>
    </row>
    <row r="65" spans="1:15" x14ac:dyDescent="0.25">
      <c r="A65" s="92"/>
      <c r="B65" s="91"/>
      <c r="C65" s="64"/>
      <c r="D65" s="64"/>
      <c r="E65" s="64"/>
      <c r="F65" s="64"/>
      <c r="G65" s="64"/>
      <c r="I65" s="56"/>
      <c r="J65" s="55"/>
      <c r="K65" s="46"/>
      <c r="L65" s="46"/>
      <c r="M65" s="46"/>
      <c r="N65" s="46"/>
      <c r="O65" s="46"/>
    </row>
    <row r="66" spans="1:15" x14ac:dyDescent="0.25">
      <c r="A66" s="113" t="s">
        <v>271</v>
      </c>
      <c r="B66" s="113"/>
      <c r="C66" s="113"/>
      <c r="D66" s="64"/>
      <c r="E66" s="64"/>
      <c r="F66" s="64"/>
      <c r="G66" s="64"/>
      <c r="I66" s="118" t="s">
        <v>271</v>
      </c>
      <c r="J66" s="118"/>
      <c r="K66" s="118"/>
      <c r="L66" s="46"/>
      <c r="M66" s="46"/>
      <c r="N66" s="46"/>
      <c r="O66" s="46"/>
    </row>
    <row r="67" spans="1:15" x14ac:dyDescent="0.25">
      <c r="A67" s="92"/>
      <c r="B67" s="91"/>
      <c r="C67" s="64"/>
      <c r="D67" s="64"/>
      <c r="E67" s="64"/>
      <c r="F67" s="64"/>
      <c r="G67" s="64"/>
      <c r="I67" s="56"/>
      <c r="J67" s="55"/>
      <c r="K67" s="46"/>
      <c r="L67" s="46"/>
      <c r="M67" s="46"/>
      <c r="N67" s="46"/>
      <c r="O67" s="46"/>
    </row>
    <row r="68" spans="1:15" ht="18.75" x14ac:dyDescent="0.3">
      <c r="A68" s="92" t="s">
        <v>272</v>
      </c>
      <c r="B68" s="91" t="s">
        <v>1</v>
      </c>
      <c r="C68" s="112" t="s">
        <v>307</v>
      </c>
      <c r="D68" s="112"/>
      <c r="E68" s="64"/>
      <c r="F68" s="64"/>
      <c r="G68" s="64" t="s">
        <v>273</v>
      </c>
      <c r="I68" s="56" t="s">
        <v>272</v>
      </c>
      <c r="J68" s="55" t="s">
        <v>1</v>
      </c>
      <c r="K68" s="115" t="s">
        <v>307</v>
      </c>
      <c r="L68" s="115"/>
      <c r="M68" s="46"/>
      <c r="N68" s="46"/>
      <c r="O68" s="46" t="s">
        <v>273</v>
      </c>
    </row>
    <row r="69" spans="1:15" x14ac:dyDescent="0.25">
      <c r="A69" s="92"/>
      <c r="B69" s="91"/>
      <c r="C69" s="64"/>
      <c r="D69" s="64"/>
      <c r="E69" s="64"/>
      <c r="F69" s="64"/>
      <c r="G69" s="64"/>
      <c r="I69" s="56"/>
      <c r="J69" s="55"/>
      <c r="K69" s="46"/>
      <c r="L69" s="46"/>
      <c r="M69" s="46"/>
      <c r="N69" s="46"/>
      <c r="O69" s="46"/>
    </row>
    <row r="70" spans="1:15" x14ac:dyDescent="0.25">
      <c r="A70" s="113" t="s">
        <v>274</v>
      </c>
      <c r="B70" s="113"/>
      <c r="C70" s="113"/>
      <c r="D70" s="64"/>
      <c r="E70" s="64"/>
      <c r="F70" s="64"/>
      <c r="G70" s="64"/>
      <c r="I70" s="118" t="s">
        <v>274</v>
      </c>
      <c r="J70" s="118"/>
      <c r="K70" s="118"/>
      <c r="L70" s="46"/>
      <c r="M70" s="46"/>
      <c r="N70" s="46"/>
      <c r="O70" s="46"/>
    </row>
    <row r="71" spans="1:15" x14ac:dyDescent="0.25">
      <c r="A71" s="92"/>
      <c r="B71" s="91"/>
      <c r="C71" s="64"/>
      <c r="D71" s="64"/>
      <c r="E71" s="64"/>
      <c r="F71" s="64"/>
      <c r="G71" s="64"/>
      <c r="I71" s="56"/>
      <c r="J71" s="55"/>
      <c r="K71" s="46"/>
      <c r="L71" s="46"/>
      <c r="M71" s="46"/>
      <c r="N71" s="46"/>
      <c r="O71" s="46"/>
    </row>
    <row r="72" spans="1:15" ht="18.75" x14ac:dyDescent="0.3">
      <c r="A72" s="92" t="s">
        <v>275</v>
      </c>
      <c r="B72" s="91" t="s">
        <v>1</v>
      </c>
      <c r="C72" s="112" t="s">
        <v>308</v>
      </c>
      <c r="D72" s="112"/>
      <c r="E72" s="64"/>
      <c r="F72" s="64"/>
      <c r="G72" s="64" t="s">
        <v>276</v>
      </c>
      <c r="I72" s="56" t="s">
        <v>275</v>
      </c>
      <c r="J72" s="55" t="s">
        <v>1</v>
      </c>
      <c r="K72" s="115" t="s">
        <v>308</v>
      </c>
      <c r="L72" s="115"/>
      <c r="M72" s="46"/>
      <c r="N72" s="46"/>
      <c r="O72" s="46" t="s">
        <v>276</v>
      </c>
    </row>
    <row r="73" spans="1:15" x14ac:dyDescent="0.25">
      <c r="A73" s="92"/>
      <c r="B73" s="91"/>
      <c r="C73" s="64"/>
      <c r="D73" s="64"/>
      <c r="E73" s="64"/>
      <c r="F73" s="64"/>
      <c r="G73" s="64"/>
      <c r="I73" s="56"/>
      <c r="J73" s="55"/>
      <c r="K73" s="46"/>
      <c r="L73" s="46"/>
      <c r="M73" s="46"/>
      <c r="N73" s="46"/>
      <c r="O73" s="46"/>
    </row>
    <row r="74" spans="1:15" x14ac:dyDescent="0.25">
      <c r="A74" s="113" t="s">
        <v>277</v>
      </c>
      <c r="B74" s="113"/>
      <c r="C74" s="113"/>
      <c r="D74" s="64"/>
      <c r="E74" s="64"/>
      <c r="F74" s="64"/>
      <c r="G74" s="64"/>
      <c r="I74" s="118" t="s">
        <v>277</v>
      </c>
      <c r="J74" s="118"/>
      <c r="K74" s="118"/>
      <c r="L74" s="46"/>
      <c r="M74" s="46"/>
      <c r="N74" s="46"/>
      <c r="O74" s="46"/>
    </row>
    <row r="75" spans="1:15" x14ac:dyDescent="0.25">
      <c r="A75" s="92"/>
      <c r="B75" s="91"/>
      <c r="C75" s="64"/>
      <c r="D75" s="64"/>
      <c r="E75" s="64"/>
      <c r="F75" s="64"/>
      <c r="G75" s="64"/>
      <c r="I75" s="56"/>
      <c r="J75" s="55"/>
      <c r="K75" s="46"/>
      <c r="L75" s="46"/>
      <c r="M75" s="46"/>
      <c r="N75" s="46"/>
      <c r="O75" s="46"/>
    </row>
    <row r="76" spans="1:15" ht="18.75" x14ac:dyDescent="0.3">
      <c r="A76" s="92" t="s">
        <v>278</v>
      </c>
      <c r="B76" s="91" t="s">
        <v>1</v>
      </c>
      <c r="C76" s="112" t="s">
        <v>309</v>
      </c>
      <c r="D76" s="112"/>
      <c r="E76" s="64"/>
      <c r="F76" s="64"/>
      <c r="G76" s="64" t="s">
        <v>279</v>
      </c>
      <c r="I76" s="56" t="s">
        <v>278</v>
      </c>
      <c r="J76" s="55" t="s">
        <v>1</v>
      </c>
      <c r="K76" s="115" t="s">
        <v>309</v>
      </c>
      <c r="L76" s="115"/>
      <c r="M76" s="46"/>
      <c r="N76" s="46"/>
      <c r="O76" s="46" t="s">
        <v>279</v>
      </c>
    </row>
    <row r="77" spans="1:15" x14ac:dyDescent="0.25">
      <c r="A77" s="92"/>
      <c r="B77" s="91"/>
      <c r="C77" s="64"/>
      <c r="D77" s="64"/>
      <c r="E77" s="64"/>
      <c r="F77" s="64"/>
      <c r="G77" s="64"/>
      <c r="I77" s="56"/>
      <c r="J77" s="55"/>
      <c r="K77" s="46"/>
      <c r="L77" s="46"/>
      <c r="M77" s="46"/>
      <c r="N77" s="46"/>
      <c r="O77" s="46"/>
    </row>
    <row r="78" spans="1:15" x14ac:dyDescent="0.25">
      <c r="A78" s="113" t="s">
        <v>280</v>
      </c>
      <c r="B78" s="113"/>
      <c r="C78" s="113"/>
      <c r="D78" s="64"/>
      <c r="E78" s="64"/>
      <c r="F78" s="64"/>
      <c r="G78" s="64"/>
      <c r="I78" s="118" t="s">
        <v>280</v>
      </c>
      <c r="J78" s="118"/>
      <c r="K78" s="118"/>
      <c r="L78" s="46"/>
      <c r="M78" s="46"/>
      <c r="N78" s="46"/>
      <c r="O78" s="46"/>
    </row>
    <row r="79" spans="1:15" x14ac:dyDescent="0.25">
      <c r="A79" s="92"/>
      <c r="B79" s="91"/>
      <c r="C79" s="64"/>
      <c r="D79" s="64"/>
      <c r="E79" s="64"/>
      <c r="F79" s="64"/>
      <c r="G79" s="64"/>
      <c r="I79" s="56"/>
      <c r="J79" s="55"/>
      <c r="K79" s="46"/>
      <c r="L79" s="46"/>
      <c r="M79" s="46"/>
      <c r="N79" s="46"/>
      <c r="O79" s="46"/>
    </row>
    <row r="80" spans="1:15" ht="18.75" x14ac:dyDescent="0.3">
      <c r="A80" s="92" t="s">
        <v>281</v>
      </c>
      <c r="B80" s="91" t="s">
        <v>1</v>
      </c>
      <c r="C80" s="112" t="s">
        <v>310</v>
      </c>
      <c r="D80" s="112"/>
      <c r="E80" s="64"/>
      <c r="F80" s="64"/>
      <c r="G80" s="64" t="s">
        <v>282</v>
      </c>
      <c r="I80" s="56" t="s">
        <v>281</v>
      </c>
      <c r="J80" s="55" t="s">
        <v>1</v>
      </c>
      <c r="K80" s="115" t="s">
        <v>310</v>
      </c>
      <c r="L80" s="115"/>
      <c r="M80" s="46"/>
      <c r="N80" s="46"/>
      <c r="O80" s="46" t="s">
        <v>282</v>
      </c>
    </row>
    <row r="81" spans="1:15" x14ac:dyDescent="0.25">
      <c r="A81" s="92"/>
      <c r="B81" s="91"/>
      <c r="C81" s="64"/>
      <c r="D81" s="64"/>
      <c r="E81" s="64"/>
      <c r="F81" s="64"/>
      <c r="G81" s="64"/>
      <c r="I81" s="56"/>
      <c r="J81" s="55"/>
      <c r="K81" s="46"/>
      <c r="L81" s="46"/>
      <c r="M81" s="46"/>
      <c r="N81" s="46"/>
      <c r="O81" s="46"/>
    </row>
    <row r="82" spans="1:15" x14ac:dyDescent="0.25">
      <c r="A82" s="113" t="s">
        <v>283</v>
      </c>
      <c r="B82" s="113"/>
      <c r="C82" s="113"/>
      <c r="D82" s="64"/>
      <c r="E82" s="64"/>
      <c r="F82" s="64"/>
      <c r="G82" s="64"/>
      <c r="I82" s="118" t="s">
        <v>283</v>
      </c>
      <c r="J82" s="118"/>
      <c r="K82" s="118"/>
      <c r="L82" s="46"/>
      <c r="M82" s="46"/>
      <c r="N82" s="46"/>
      <c r="O82" s="46"/>
    </row>
    <row r="83" spans="1:15" x14ac:dyDescent="0.25">
      <c r="A83" s="92"/>
      <c r="B83" s="91"/>
      <c r="C83" s="64"/>
      <c r="D83" s="64"/>
      <c r="E83" s="64"/>
      <c r="F83" s="64"/>
      <c r="G83" s="64"/>
      <c r="I83" s="56"/>
      <c r="J83" s="55"/>
      <c r="K83" s="46"/>
      <c r="L83" s="46"/>
      <c r="M83" s="46"/>
      <c r="N83" s="46"/>
      <c r="O83" s="46"/>
    </row>
    <row r="84" spans="1:15" ht="16.5" customHeight="1" x14ac:dyDescent="0.3">
      <c r="A84" s="148" t="s">
        <v>284</v>
      </c>
      <c r="B84" s="129" t="s">
        <v>1</v>
      </c>
      <c r="C84" s="147" t="s">
        <v>475</v>
      </c>
      <c r="D84" s="147"/>
      <c r="E84" s="64"/>
      <c r="F84" s="64"/>
      <c r="G84" s="129" t="s">
        <v>285</v>
      </c>
      <c r="I84" s="145" t="s">
        <v>284</v>
      </c>
      <c r="J84" s="130" t="s">
        <v>1</v>
      </c>
      <c r="K84" s="146" t="s">
        <v>286</v>
      </c>
      <c r="L84" s="146"/>
      <c r="M84" s="46"/>
      <c r="N84" s="46"/>
      <c r="O84" s="130" t="s">
        <v>285</v>
      </c>
    </row>
    <row r="85" spans="1:15" ht="18.75" x14ac:dyDescent="0.3">
      <c r="A85" s="148"/>
      <c r="B85" s="129"/>
      <c r="C85" s="149" t="s">
        <v>287</v>
      </c>
      <c r="D85" s="149"/>
      <c r="E85" s="64"/>
      <c r="F85" s="64"/>
      <c r="G85" s="129"/>
      <c r="I85" s="145"/>
      <c r="J85" s="130"/>
      <c r="K85" s="144" t="s">
        <v>287</v>
      </c>
      <c r="L85" s="144"/>
      <c r="M85" s="46"/>
      <c r="N85" s="46"/>
      <c r="O85" s="130"/>
    </row>
    <row r="86" spans="1:15" x14ac:dyDescent="0.25">
      <c r="A86" s="92"/>
      <c r="B86" s="91"/>
      <c r="C86" s="64"/>
      <c r="D86" s="64"/>
      <c r="E86" s="64"/>
      <c r="F86" s="64"/>
      <c r="G86" s="64"/>
      <c r="I86" s="56"/>
      <c r="J86" s="55"/>
      <c r="K86" s="46"/>
      <c r="L86" s="46"/>
      <c r="M86" s="46"/>
      <c r="N86" s="46"/>
      <c r="O86" s="46"/>
    </row>
    <row r="87" spans="1:15" x14ac:dyDescent="0.25">
      <c r="A87" s="113" t="s">
        <v>288</v>
      </c>
      <c r="B87" s="113"/>
      <c r="C87" s="113"/>
      <c r="D87" s="64"/>
      <c r="E87" s="64"/>
      <c r="F87" s="64"/>
      <c r="G87" s="64"/>
      <c r="I87" s="118" t="s">
        <v>288</v>
      </c>
      <c r="J87" s="118"/>
      <c r="K87" s="118"/>
      <c r="L87" s="46"/>
      <c r="M87" s="46"/>
      <c r="N87" s="46"/>
      <c r="O87" s="46"/>
    </row>
    <row r="88" spans="1:15" x14ac:dyDescent="0.25">
      <c r="A88" s="92"/>
      <c r="B88" s="91"/>
      <c r="C88" s="64"/>
      <c r="D88" s="64"/>
      <c r="E88" s="64"/>
      <c r="F88" s="64"/>
      <c r="G88" s="64"/>
      <c r="I88" s="56"/>
      <c r="J88" s="55"/>
      <c r="K88" s="46"/>
      <c r="L88" s="46"/>
      <c r="M88" s="46"/>
      <c r="N88" s="46"/>
      <c r="O88" s="46"/>
    </row>
    <row r="89" spans="1:15" ht="18.75" x14ac:dyDescent="0.3">
      <c r="A89" s="92" t="s">
        <v>289</v>
      </c>
      <c r="B89" s="91" t="s">
        <v>1</v>
      </c>
      <c r="C89" s="112" t="s">
        <v>290</v>
      </c>
      <c r="D89" s="112"/>
      <c r="E89" s="64"/>
      <c r="F89" s="64"/>
      <c r="G89" s="64" t="s">
        <v>291</v>
      </c>
      <c r="I89" s="56" t="s">
        <v>289</v>
      </c>
      <c r="J89" s="55" t="s">
        <v>1</v>
      </c>
      <c r="K89" s="115" t="s">
        <v>290</v>
      </c>
      <c r="L89" s="115"/>
      <c r="M89" s="46"/>
      <c r="N89" s="46"/>
      <c r="O89" s="46" t="s">
        <v>291</v>
      </c>
    </row>
    <row r="90" spans="1:15" x14ac:dyDescent="0.25">
      <c r="A90" s="92"/>
      <c r="B90" s="91"/>
      <c r="C90" s="64"/>
      <c r="D90" s="64"/>
      <c r="E90" s="64"/>
      <c r="F90" s="64"/>
      <c r="G90" s="64"/>
      <c r="I90" s="56"/>
      <c r="J90" s="55"/>
      <c r="K90" s="46"/>
      <c r="L90" s="46"/>
      <c r="M90" s="46"/>
      <c r="N90" s="46"/>
      <c r="O90" s="46"/>
    </row>
    <row r="91" spans="1:15" x14ac:dyDescent="0.25">
      <c r="A91" s="105" t="s">
        <v>145</v>
      </c>
      <c r="B91" s="105"/>
      <c r="C91" s="105"/>
      <c r="D91" s="65"/>
      <c r="E91" s="67"/>
      <c r="F91" s="67"/>
      <c r="G91" s="64"/>
      <c r="I91" s="127" t="s">
        <v>145</v>
      </c>
      <c r="J91" s="127"/>
      <c r="K91" s="127"/>
      <c r="L91" s="37"/>
      <c r="M91" s="54"/>
      <c r="N91" s="54"/>
      <c r="O91" s="54"/>
    </row>
    <row r="92" spans="1:15" x14ac:dyDescent="0.25">
      <c r="A92" s="66"/>
      <c r="B92" s="67"/>
      <c r="C92" s="67"/>
      <c r="D92" s="65"/>
      <c r="E92" s="67"/>
      <c r="F92" s="67"/>
      <c r="G92" s="67"/>
      <c r="I92" s="43"/>
      <c r="J92" s="54"/>
      <c r="K92" s="54"/>
      <c r="L92" s="37"/>
      <c r="M92" s="54"/>
      <c r="N92" s="54"/>
      <c r="O92" s="54"/>
    </row>
    <row r="93" spans="1:15" ht="16.5" x14ac:dyDescent="0.3">
      <c r="A93" s="80" t="s">
        <v>93</v>
      </c>
      <c r="B93" s="67" t="s">
        <v>1</v>
      </c>
      <c r="C93" s="103" t="s">
        <v>331</v>
      </c>
      <c r="D93" s="103"/>
      <c r="E93" s="67" t="s">
        <v>1</v>
      </c>
      <c r="F93" s="70">
        <f>C12/(C13+C12)</f>
        <v>3.8461538461538464E-2</v>
      </c>
      <c r="G93" s="67"/>
      <c r="I93" s="38" t="s">
        <v>93</v>
      </c>
      <c r="J93" s="54" t="s">
        <v>1</v>
      </c>
      <c r="K93" s="134" t="s">
        <v>391</v>
      </c>
      <c r="L93" s="134"/>
      <c r="M93" s="54" t="s">
        <v>1</v>
      </c>
      <c r="N93" s="39">
        <f>K12/(K13+K12)</f>
        <v>3.8461538461538464E-2</v>
      </c>
      <c r="O93" s="54"/>
    </row>
    <row r="94" spans="1:15" x14ac:dyDescent="0.25">
      <c r="A94" s="66"/>
      <c r="B94" s="67"/>
      <c r="C94" s="67"/>
      <c r="D94" s="65"/>
      <c r="E94" s="67"/>
      <c r="F94" s="67"/>
      <c r="G94" s="67"/>
      <c r="I94" s="43"/>
      <c r="J94" s="54"/>
      <c r="K94" s="54"/>
      <c r="L94" s="37"/>
      <c r="M94" s="54"/>
      <c r="N94" s="54"/>
      <c r="O94" s="54"/>
    </row>
    <row r="95" spans="1:15" ht="16.5" x14ac:dyDescent="0.3">
      <c r="A95" s="66" t="s">
        <v>315</v>
      </c>
      <c r="B95" s="67" t="s">
        <v>1</v>
      </c>
      <c r="C95" s="103" t="s">
        <v>332</v>
      </c>
      <c r="D95" s="103"/>
      <c r="E95" s="67" t="s">
        <v>1</v>
      </c>
      <c r="F95" s="70">
        <f>(C9*F93)+(C10*(1-F93))</f>
        <v>0.78365384615384615</v>
      </c>
      <c r="G95" s="67" t="s">
        <v>324</v>
      </c>
      <c r="I95" s="43" t="s">
        <v>392</v>
      </c>
      <c r="J95" s="54" t="s">
        <v>1</v>
      </c>
      <c r="K95" s="126" t="s">
        <v>393</v>
      </c>
      <c r="L95" s="126"/>
      <c r="M95" s="54" t="s">
        <v>1</v>
      </c>
      <c r="N95" s="39">
        <f>(K9*N93)+(K10*(1-N93))</f>
        <v>0.78365384615384615</v>
      </c>
      <c r="O95" s="54" t="s">
        <v>324</v>
      </c>
    </row>
    <row r="96" spans="1:15" x14ac:dyDescent="0.25">
      <c r="A96" s="66"/>
      <c r="B96" s="67"/>
      <c r="C96" s="67"/>
      <c r="D96" s="65"/>
      <c r="E96" s="67"/>
      <c r="F96" s="67"/>
      <c r="G96" s="67"/>
      <c r="I96" s="43"/>
      <c r="J96" s="54"/>
      <c r="K96" s="54"/>
      <c r="L96" s="37"/>
      <c r="M96" s="54"/>
      <c r="N96" s="54"/>
      <c r="O96" s="54"/>
    </row>
    <row r="97" spans="1:15" ht="16.5" x14ac:dyDescent="0.3">
      <c r="A97" s="104" t="s">
        <v>339</v>
      </c>
      <c r="B97" s="104"/>
      <c r="C97" s="67"/>
      <c r="D97" s="65"/>
      <c r="E97" s="67" t="s">
        <v>1</v>
      </c>
      <c r="F97" s="67">
        <v>3.7999999999999999E-2</v>
      </c>
      <c r="G97" s="67"/>
      <c r="I97" s="139" t="s">
        <v>394</v>
      </c>
      <c r="J97" s="139"/>
      <c r="K97" s="54" t="s">
        <v>484</v>
      </c>
      <c r="L97" s="37"/>
      <c r="M97" s="54" t="s">
        <v>1</v>
      </c>
      <c r="N97" s="34">
        <v>3.7999999999999999E-2</v>
      </c>
      <c r="O97" s="54"/>
    </row>
    <row r="98" spans="1:15" x14ac:dyDescent="0.25">
      <c r="A98" s="66"/>
      <c r="B98" s="67"/>
      <c r="C98" s="67"/>
      <c r="D98" s="65"/>
      <c r="E98" s="67"/>
      <c r="F98" s="67"/>
      <c r="G98" s="67"/>
      <c r="I98" s="43"/>
      <c r="J98" s="54"/>
      <c r="K98" s="54"/>
      <c r="L98" s="37"/>
      <c r="M98" s="54"/>
      <c r="N98" s="54"/>
      <c r="O98" s="54"/>
    </row>
    <row r="99" spans="1:15" ht="18.75" x14ac:dyDescent="0.3">
      <c r="A99" s="66" t="s">
        <v>316</v>
      </c>
      <c r="B99" s="67" t="s">
        <v>1</v>
      </c>
      <c r="C99" s="103" t="s">
        <v>333</v>
      </c>
      <c r="D99" s="103"/>
      <c r="E99" s="67" t="s">
        <v>1</v>
      </c>
      <c r="F99" s="70">
        <f>((C14*F93^2)/F93)+((C15*(1-F93)^2)/(1-F93))</f>
        <v>3.3653846153846154</v>
      </c>
      <c r="G99" s="67" t="s">
        <v>162</v>
      </c>
      <c r="I99" s="43" t="s">
        <v>395</v>
      </c>
      <c r="J99" s="54" t="s">
        <v>1</v>
      </c>
      <c r="K99" s="126" t="s">
        <v>396</v>
      </c>
      <c r="L99" s="126"/>
      <c r="M99" s="54" t="s">
        <v>1</v>
      </c>
      <c r="N99" s="39">
        <f>((K14*N93^2)/N93)+((K15*(1-N93)^2)/(1-N93))</f>
        <v>3.3653846153846154</v>
      </c>
      <c r="O99" s="54" t="s">
        <v>397</v>
      </c>
    </row>
    <row r="100" spans="1:15" x14ac:dyDescent="0.25">
      <c r="A100" s="66"/>
      <c r="B100" s="67"/>
      <c r="C100" s="67"/>
      <c r="D100" s="65"/>
      <c r="E100" s="67"/>
      <c r="F100" s="67"/>
      <c r="G100" s="67"/>
      <c r="I100" s="43"/>
      <c r="J100" s="54"/>
      <c r="K100" s="54"/>
      <c r="L100" s="37"/>
      <c r="M100" s="54"/>
      <c r="N100" s="54"/>
      <c r="O100" s="54"/>
    </row>
    <row r="101" spans="1:15" ht="18" x14ac:dyDescent="0.25">
      <c r="A101" s="66" t="s">
        <v>2</v>
      </c>
      <c r="B101" s="67" t="s">
        <v>1</v>
      </c>
      <c r="C101" s="103" t="s">
        <v>334</v>
      </c>
      <c r="D101" s="103"/>
      <c r="E101" s="67" t="s">
        <v>1</v>
      </c>
      <c r="F101" s="67">
        <f>(PI()*F5^2)/4</f>
        <v>0.19634954084936207</v>
      </c>
      <c r="G101" s="67" t="s">
        <v>225</v>
      </c>
      <c r="I101" s="43" t="s">
        <v>2</v>
      </c>
      <c r="J101" s="54" t="s">
        <v>1</v>
      </c>
      <c r="K101" s="126" t="s">
        <v>398</v>
      </c>
      <c r="L101" s="126"/>
      <c r="M101" s="54" t="s">
        <v>1</v>
      </c>
      <c r="N101" s="34">
        <f>(PI()*N5^2)/4</f>
        <v>0.19634954084936207</v>
      </c>
      <c r="O101" s="54" t="s">
        <v>399</v>
      </c>
    </row>
    <row r="102" spans="1:15" x14ac:dyDescent="0.25">
      <c r="A102" s="66"/>
      <c r="B102" s="67"/>
      <c r="C102" s="67"/>
      <c r="D102" s="65"/>
      <c r="E102" s="67"/>
      <c r="F102" s="67"/>
      <c r="G102" s="67"/>
      <c r="I102" s="43"/>
      <c r="J102" s="54"/>
      <c r="K102" s="54"/>
      <c r="L102" s="37"/>
      <c r="M102" s="54"/>
      <c r="N102" s="54"/>
      <c r="O102" s="54"/>
    </row>
    <row r="103" spans="1:15" ht="16.5" x14ac:dyDescent="0.3">
      <c r="A103" s="66" t="s">
        <v>317</v>
      </c>
      <c r="B103" s="67" t="s">
        <v>1</v>
      </c>
      <c r="C103" s="103" t="s">
        <v>335</v>
      </c>
      <c r="D103" s="103"/>
      <c r="E103" s="67" t="s">
        <v>1</v>
      </c>
      <c r="F103" s="70">
        <f>F12/F101</f>
        <v>0.84882636315677507</v>
      </c>
      <c r="G103" s="67" t="s">
        <v>226</v>
      </c>
      <c r="I103" s="43" t="s">
        <v>400</v>
      </c>
      <c r="J103" s="54" t="s">
        <v>1</v>
      </c>
      <c r="K103" s="126" t="s">
        <v>401</v>
      </c>
      <c r="L103" s="126"/>
      <c r="M103" s="54" t="s">
        <v>1</v>
      </c>
      <c r="N103" s="39">
        <f>N12/N101</f>
        <v>0.84882636315677507</v>
      </c>
      <c r="O103" s="54" t="s">
        <v>226</v>
      </c>
    </row>
    <row r="104" spans="1:15" x14ac:dyDescent="0.25">
      <c r="A104" s="66"/>
      <c r="B104" s="67"/>
      <c r="C104" s="67"/>
      <c r="D104" s="65"/>
      <c r="E104" s="67"/>
      <c r="F104" s="67"/>
      <c r="G104" s="67"/>
      <c r="I104" s="43"/>
      <c r="J104" s="54"/>
      <c r="K104" s="54"/>
      <c r="L104" s="37"/>
      <c r="M104" s="54"/>
      <c r="N104" s="54"/>
      <c r="O104" s="54"/>
    </row>
    <row r="105" spans="1:15" ht="16.5" x14ac:dyDescent="0.3">
      <c r="A105" s="66" t="s">
        <v>318</v>
      </c>
      <c r="B105" s="67" t="s">
        <v>1</v>
      </c>
      <c r="C105" s="103" t="s">
        <v>336</v>
      </c>
      <c r="D105" s="103"/>
      <c r="E105" s="67" t="s">
        <v>1</v>
      </c>
      <c r="F105" s="68">
        <f>F13/F101</f>
        <v>21.220659078919379</v>
      </c>
      <c r="G105" s="67" t="s">
        <v>226</v>
      </c>
      <c r="I105" s="43" t="s">
        <v>402</v>
      </c>
      <c r="J105" s="54" t="s">
        <v>1</v>
      </c>
      <c r="K105" s="126" t="s">
        <v>403</v>
      </c>
      <c r="L105" s="126"/>
      <c r="M105" s="54" t="s">
        <v>1</v>
      </c>
      <c r="N105" s="35">
        <f>N13/N101</f>
        <v>21.220659078919379</v>
      </c>
      <c r="O105" s="54" t="s">
        <v>226</v>
      </c>
    </row>
    <row r="106" spans="1:15" x14ac:dyDescent="0.25">
      <c r="A106" s="66"/>
      <c r="B106" s="67"/>
      <c r="C106" s="67"/>
      <c r="D106" s="65"/>
      <c r="E106" s="67"/>
      <c r="F106" s="67"/>
      <c r="G106" s="67"/>
      <c r="I106" s="43"/>
      <c r="J106" s="54"/>
      <c r="K106" s="54"/>
      <c r="L106" s="37"/>
      <c r="M106" s="54"/>
      <c r="N106" s="54"/>
      <c r="O106" s="54"/>
    </row>
    <row r="107" spans="1:15" ht="16.5" x14ac:dyDescent="0.3">
      <c r="A107" s="66" t="s">
        <v>319</v>
      </c>
      <c r="B107" s="67" t="s">
        <v>1</v>
      </c>
      <c r="C107" s="103" t="s">
        <v>337</v>
      </c>
      <c r="D107" s="103"/>
      <c r="E107" s="67" t="s">
        <v>1</v>
      </c>
      <c r="F107" s="68">
        <f>F103+F105</f>
        <v>22.069485442076154</v>
      </c>
      <c r="G107" s="67" t="s">
        <v>226</v>
      </c>
      <c r="I107" s="43" t="s">
        <v>404</v>
      </c>
      <c r="J107" s="54" t="s">
        <v>1</v>
      </c>
      <c r="K107" s="126" t="s">
        <v>405</v>
      </c>
      <c r="L107" s="126"/>
      <c r="M107" s="54" t="s">
        <v>1</v>
      </c>
      <c r="N107" s="35">
        <f>N103+N105</f>
        <v>22.069485442076154</v>
      </c>
      <c r="O107" s="54" t="s">
        <v>226</v>
      </c>
    </row>
    <row r="108" spans="1:15" x14ac:dyDescent="0.25">
      <c r="A108" s="66"/>
      <c r="B108" s="67"/>
      <c r="C108" s="67"/>
      <c r="D108" s="65"/>
      <c r="E108" s="67"/>
      <c r="F108" s="67"/>
      <c r="G108" s="67"/>
      <c r="I108" s="43"/>
      <c r="J108" s="54"/>
      <c r="K108" s="54"/>
      <c r="L108" s="37"/>
      <c r="M108" s="54"/>
      <c r="N108" s="54"/>
      <c r="O108" s="54"/>
    </row>
    <row r="109" spans="1:15" ht="16.5" x14ac:dyDescent="0.3">
      <c r="A109" s="66" t="s">
        <v>320</v>
      </c>
      <c r="B109" s="67" t="s">
        <v>1</v>
      </c>
      <c r="C109" s="103" t="s">
        <v>338</v>
      </c>
      <c r="D109" s="103"/>
      <c r="E109" s="67" t="s">
        <v>1</v>
      </c>
      <c r="F109" s="93">
        <f>(124*F99*F107*C5)/F95</f>
        <v>70514.036921676452</v>
      </c>
      <c r="G109" s="67"/>
      <c r="I109" s="43" t="s">
        <v>485</v>
      </c>
      <c r="J109" s="54" t="s">
        <v>1</v>
      </c>
      <c r="K109" s="126" t="s">
        <v>407</v>
      </c>
      <c r="L109" s="126"/>
      <c r="M109" s="54" t="s">
        <v>1</v>
      </c>
      <c r="N109" s="40">
        <f>(124*N99*N107*K5)/N95</f>
        <v>70514.036921676452</v>
      </c>
      <c r="O109" s="54"/>
    </row>
    <row r="110" spans="1:15" x14ac:dyDescent="0.25">
      <c r="A110" s="66"/>
      <c r="B110" s="67"/>
      <c r="C110" s="67"/>
      <c r="D110" s="65"/>
      <c r="E110" s="67"/>
      <c r="F110" s="67"/>
      <c r="G110" s="67"/>
      <c r="I110" s="43"/>
      <c r="J110" s="54"/>
      <c r="K110" s="54"/>
      <c r="L110" s="37"/>
      <c r="M110" s="54"/>
      <c r="N110" s="54"/>
      <c r="O110" s="54"/>
    </row>
    <row r="111" spans="1:15" ht="16.5" x14ac:dyDescent="0.3">
      <c r="A111" s="104" t="s">
        <v>340</v>
      </c>
      <c r="B111" s="104"/>
      <c r="C111" s="104"/>
      <c r="D111" s="104"/>
      <c r="E111" s="67"/>
      <c r="F111" s="67"/>
      <c r="G111" s="67"/>
      <c r="I111" s="139" t="s">
        <v>408</v>
      </c>
      <c r="J111" s="139"/>
      <c r="K111" s="139"/>
      <c r="L111" s="139"/>
      <c r="M111" s="54"/>
      <c r="N111" s="54"/>
      <c r="O111" s="54"/>
    </row>
    <row r="112" spans="1:15" ht="16.5" x14ac:dyDescent="0.3">
      <c r="A112" s="66" t="s">
        <v>341</v>
      </c>
      <c r="B112" s="67"/>
      <c r="C112" s="67"/>
      <c r="D112" s="65"/>
      <c r="E112" s="67" t="s">
        <v>1</v>
      </c>
      <c r="F112" s="67">
        <v>0.12</v>
      </c>
      <c r="G112" s="67" t="s">
        <v>342</v>
      </c>
      <c r="I112" s="43" t="s">
        <v>409</v>
      </c>
      <c r="J112" s="54"/>
      <c r="K112" s="54"/>
      <c r="L112" s="37"/>
      <c r="M112" s="54" t="s">
        <v>1</v>
      </c>
      <c r="N112" s="34">
        <v>0.12</v>
      </c>
      <c r="O112" s="54" t="s">
        <v>342</v>
      </c>
    </row>
    <row r="113" spans="1:15" x14ac:dyDescent="0.25">
      <c r="A113" s="66"/>
      <c r="B113" s="67"/>
      <c r="C113" s="67"/>
      <c r="D113" s="65"/>
      <c r="E113" s="67"/>
      <c r="F113" s="67"/>
      <c r="G113" s="67"/>
      <c r="I113" s="43"/>
      <c r="J113" s="54"/>
      <c r="K113" s="54"/>
      <c r="L113" s="37"/>
      <c r="M113" s="54"/>
      <c r="N113" s="54"/>
      <c r="O113" s="54"/>
    </row>
    <row r="114" spans="1:15" ht="18.75" x14ac:dyDescent="0.3">
      <c r="A114" s="66" t="s">
        <v>316</v>
      </c>
      <c r="B114" s="67" t="s">
        <v>1</v>
      </c>
      <c r="C114" s="103" t="s">
        <v>343</v>
      </c>
      <c r="D114" s="103"/>
      <c r="E114" s="67" t="s">
        <v>1</v>
      </c>
      <c r="F114" s="70">
        <f>((C14*F93^2)/F112)+((C15*(1-F93)^2)/(1-F112))</f>
        <v>2.0438295678680296</v>
      </c>
      <c r="G114" s="67" t="s">
        <v>162</v>
      </c>
      <c r="I114" s="43" t="s">
        <v>395</v>
      </c>
      <c r="J114" s="54" t="s">
        <v>1</v>
      </c>
      <c r="K114" s="126" t="s">
        <v>396</v>
      </c>
      <c r="L114" s="126"/>
      <c r="M114" s="54" t="s">
        <v>1</v>
      </c>
      <c r="N114" s="39">
        <f>((K14*N93^2)/N112)+((K15*(1-N93)^2)/(1-N112))</f>
        <v>2.0438295678680296</v>
      </c>
      <c r="O114" s="54" t="s">
        <v>397</v>
      </c>
    </row>
    <row r="115" spans="1:15" x14ac:dyDescent="0.25">
      <c r="A115" s="66"/>
      <c r="B115" s="67"/>
      <c r="C115" s="67"/>
      <c r="D115" s="65"/>
      <c r="E115" s="67"/>
      <c r="F115" s="67"/>
      <c r="G115" s="67"/>
      <c r="I115" s="43"/>
      <c r="J115" s="54"/>
      <c r="K115" s="54"/>
      <c r="L115" s="37"/>
      <c r="M115" s="54"/>
      <c r="N115" s="54"/>
      <c r="O115" s="54"/>
    </row>
    <row r="116" spans="1:15" ht="16.5" x14ac:dyDescent="0.3">
      <c r="A116" s="66" t="s">
        <v>320</v>
      </c>
      <c r="B116" s="67" t="s">
        <v>1</v>
      </c>
      <c r="C116" s="103" t="s">
        <v>344</v>
      </c>
      <c r="D116" s="103"/>
      <c r="E116" s="67" t="s">
        <v>1</v>
      </c>
      <c r="F116" s="93">
        <f>(124*F114*F107*C5)/F95</f>
        <v>42823.83444419162</v>
      </c>
      <c r="G116" s="67"/>
      <c r="I116" s="43" t="s">
        <v>406</v>
      </c>
      <c r="J116" s="54" t="s">
        <v>1</v>
      </c>
      <c r="K116" s="126" t="s">
        <v>407</v>
      </c>
      <c r="L116" s="126"/>
      <c r="M116" s="54" t="s">
        <v>1</v>
      </c>
      <c r="N116" s="40">
        <f>(124*N114*N107*K5)/N95</f>
        <v>42823.83444419162</v>
      </c>
      <c r="O116" s="54"/>
    </row>
    <row r="117" spans="1:15" x14ac:dyDescent="0.25">
      <c r="A117" s="66"/>
      <c r="B117" s="67"/>
      <c r="C117" s="67"/>
      <c r="D117" s="65"/>
      <c r="E117" s="67"/>
      <c r="F117" s="67"/>
      <c r="G117" s="67"/>
      <c r="I117" s="43"/>
      <c r="J117" s="54"/>
      <c r="K117" s="54"/>
      <c r="L117" s="37"/>
      <c r="M117" s="54"/>
      <c r="N117" s="54"/>
      <c r="O117" s="54"/>
    </row>
    <row r="118" spans="1:15" x14ac:dyDescent="0.25">
      <c r="A118" s="104" t="s">
        <v>345</v>
      </c>
      <c r="B118" s="104"/>
      <c r="C118" s="67"/>
      <c r="D118" s="65"/>
      <c r="E118" s="67"/>
      <c r="F118" s="67"/>
      <c r="G118" s="67"/>
      <c r="I118" s="139" t="s">
        <v>345</v>
      </c>
      <c r="J118" s="139"/>
      <c r="K118" s="54"/>
      <c r="L118" s="37"/>
      <c r="M118" s="54"/>
      <c r="N118" s="54"/>
      <c r="O118" s="54"/>
    </row>
    <row r="119" spans="1:15" ht="16.5" x14ac:dyDescent="0.3">
      <c r="A119" s="66" t="s">
        <v>341</v>
      </c>
      <c r="B119" s="67"/>
      <c r="C119" s="67"/>
      <c r="D119" s="65"/>
      <c r="E119" s="67" t="s">
        <v>1</v>
      </c>
      <c r="F119" s="67">
        <v>0.16</v>
      </c>
      <c r="G119" s="67" t="s">
        <v>342</v>
      </c>
      <c r="I119" s="43" t="s">
        <v>409</v>
      </c>
      <c r="J119" s="54"/>
      <c r="K119" s="54"/>
      <c r="L119" s="37"/>
      <c r="M119" s="54" t="s">
        <v>1</v>
      </c>
      <c r="N119" s="34">
        <v>0.16</v>
      </c>
      <c r="O119" s="54" t="s">
        <v>342</v>
      </c>
    </row>
    <row r="120" spans="1:15" x14ac:dyDescent="0.25">
      <c r="A120" s="66"/>
      <c r="B120" s="67"/>
      <c r="C120" s="67"/>
      <c r="D120" s="65"/>
      <c r="E120" s="67"/>
      <c r="F120" s="67"/>
      <c r="G120" s="67"/>
      <c r="I120" s="43"/>
      <c r="J120" s="54"/>
      <c r="K120" s="54"/>
      <c r="L120" s="37"/>
      <c r="M120" s="54"/>
      <c r="N120" s="54"/>
      <c r="O120" s="54"/>
    </row>
    <row r="121" spans="1:15" ht="18.75" x14ac:dyDescent="0.3">
      <c r="A121" s="66" t="s">
        <v>316</v>
      </c>
      <c r="B121" s="67" t="s">
        <v>1</v>
      </c>
      <c r="C121" s="103" t="s">
        <v>346</v>
      </c>
      <c r="D121" s="103"/>
      <c r="E121" s="67" t="s">
        <v>1</v>
      </c>
      <c r="F121" s="70">
        <f>((C14*F93^2)/F119)+((C15*(1-F93)^2)/(1-F119))</f>
        <v>1.9393667230205693</v>
      </c>
      <c r="G121" s="67" t="s">
        <v>162</v>
      </c>
      <c r="I121" s="43" t="s">
        <v>395</v>
      </c>
      <c r="J121" s="54" t="s">
        <v>1</v>
      </c>
      <c r="K121" s="126" t="s">
        <v>396</v>
      </c>
      <c r="L121" s="126"/>
      <c r="M121" s="54" t="s">
        <v>1</v>
      </c>
      <c r="N121" s="39">
        <f>((K14*N93^2)/N119)+((K15*(1-N93)^2)/(1-N119))</f>
        <v>1.9393667230205693</v>
      </c>
      <c r="O121" s="54" t="s">
        <v>397</v>
      </c>
    </row>
    <row r="122" spans="1:15" x14ac:dyDescent="0.25">
      <c r="A122" s="66"/>
      <c r="B122" s="67"/>
      <c r="C122" s="67"/>
      <c r="D122" s="65"/>
      <c r="E122" s="67"/>
      <c r="F122" s="67"/>
      <c r="G122" s="67"/>
      <c r="I122" s="43"/>
      <c r="J122" s="54"/>
      <c r="K122" s="54"/>
      <c r="L122" s="37"/>
      <c r="M122" s="54"/>
      <c r="N122" s="54"/>
      <c r="O122" s="54"/>
    </row>
    <row r="123" spans="1:15" ht="16.5" x14ac:dyDescent="0.3">
      <c r="A123" s="66" t="s">
        <v>320</v>
      </c>
      <c r="B123" s="67" t="s">
        <v>1</v>
      </c>
      <c r="C123" s="103" t="s">
        <v>347</v>
      </c>
      <c r="D123" s="103"/>
      <c r="E123" s="67" t="s">
        <v>1</v>
      </c>
      <c r="F123" s="93">
        <f>(124*F121*F107*C5)/F95</f>
        <v>40635.051365775085</v>
      </c>
      <c r="G123" s="67"/>
      <c r="I123" s="43" t="s">
        <v>406</v>
      </c>
      <c r="J123" s="54" t="s">
        <v>1</v>
      </c>
      <c r="K123" s="126" t="s">
        <v>407</v>
      </c>
      <c r="L123" s="126"/>
      <c r="M123" s="54" t="s">
        <v>1</v>
      </c>
      <c r="N123" s="40">
        <f>(124*N121*N107*K5)/N95</f>
        <v>40635.051365775085</v>
      </c>
      <c r="O123" s="54"/>
    </row>
    <row r="124" spans="1:15" x14ac:dyDescent="0.25">
      <c r="A124" s="66"/>
      <c r="B124" s="67"/>
      <c r="C124" s="67"/>
      <c r="D124" s="65"/>
      <c r="E124" s="67"/>
      <c r="F124" s="67"/>
      <c r="G124" s="67"/>
      <c r="I124" s="43"/>
      <c r="J124" s="54"/>
      <c r="K124" s="54"/>
      <c r="L124" s="37"/>
      <c r="M124" s="54"/>
      <c r="N124" s="54"/>
      <c r="O124" s="54"/>
    </row>
    <row r="125" spans="1:15" ht="16.5" x14ac:dyDescent="0.3">
      <c r="A125" s="104" t="s">
        <v>348</v>
      </c>
      <c r="B125" s="104"/>
      <c r="C125" s="67"/>
      <c r="D125" s="65"/>
      <c r="E125" s="67"/>
      <c r="F125" s="67"/>
      <c r="G125" s="67"/>
      <c r="I125" s="139" t="s">
        <v>410</v>
      </c>
      <c r="J125" s="139"/>
      <c r="K125" s="54"/>
      <c r="L125" s="37"/>
      <c r="M125" s="54"/>
      <c r="N125" s="54"/>
      <c r="O125" s="54"/>
    </row>
    <row r="126" spans="1:15" ht="16.5" x14ac:dyDescent="0.3">
      <c r="A126" s="66" t="s">
        <v>341</v>
      </c>
      <c r="B126" s="67"/>
      <c r="C126" s="67"/>
      <c r="D126" s="65"/>
      <c r="E126" s="67" t="s">
        <v>1</v>
      </c>
      <c r="F126" s="67">
        <v>0.16</v>
      </c>
      <c r="G126" s="67" t="s">
        <v>342</v>
      </c>
      <c r="I126" s="43" t="s">
        <v>409</v>
      </c>
      <c r="J126" s="54"/>
      <c r="K126" s="54"/>
      <c r="L126" s="37"/>
      <c r="M126" s="54" t="s">
        <v>1</v>
      </c>
      <c r="N126" s="34">
        <v>0.16</v>
      </c>
      <c r="O126" s="54" t="s">
        <v>342</v>
      </c>
    </row>
    <row r="127" spans="1:15" x14ac:dyDescent="0.25">
      <c r="A127" s="66"/>
      <c r="B127" s="67"/>
      <c r="C127" s="67"/>
      <c r="D127" s="65"/>
      <c r="E127" s="67"/>
      <c r="F127" s="67"/>
      <c r="G127" s="67"/>
      <c r="I127" s="43"/>
      <c r="J127" s="54"/>
      <c r="K127" s="54"/>
      <c r="L127" s="37"/>
      <c r="M127" s="54"/>
      <c r="N127" s="54"/>
      <c r="O127" s="54"/>
    </row>
    <row r="128" spans="1:15" ht="18.75" x14ac:dyDescent="0.3">
      <c r="A128" s="66" t="s">
        <v>349</v>
      </c>
      <c r="B128" s="67" t="s">
        <v>1</v>
      </c>
      <c r="C128" s="103" t="s">
        <v>350</v>
      </c>
      <c r="D128" s="103"/>
      <c r="E128" s="67" t="s">
        <v>1</v>
      </c>
      <c r="F128" s="94">
        <f>0.0056+(0.5*(F123)^-0.32)</f>
        <v>2.2354124723375609E-2</v>
      </c>
      <c r="G128" s="67"/>
      <c r="I128" s="43" t="s">
        <v>411</v>
      </c>
      <c r="J128" s="54" t="s">
        <v>1</v>
      </c>
      <c r="K128" s="126" t="s">
        <v>412</v>
      </c>
      <c r="L128" s="126"/>
      <c r="M128" s="54" t="s">
        <v>1</v>
      </c>
      <c r="N128" s="41">
        <f>0.0056+(0.5*(N123)^-0.32)</f>
        <v>2.2354124723375609E-2</v>
      </c>
      <c r="O128" s="54"/>
    </row>
    <row r="129" spans="1:15" x14ac:dyDescent="0.25">
      <c r="A129" s="66"/>
      <c r="B129" s="67"/>
      <c r="C129" s="67"/>
      <c r="D129" s="65"/>
      <c r="E129" s="67"/>
      <c r="F129" s="67"/>
      <c r="G129" s="67"/>
      <c r="I129" s="43"/>
      <c r="J129" s="54"/>
      <c r="K129" s="54"/>
      <c r="L129" s="37"/>
      <c r="M129" s="54"/>
      <c r="N129" s="54"/>
      <c r="O129" s="54"/>
    </row>
    <row r="130" spans="1:15" ht="16.5" x14ac:dyDescent="0.3">
      <c r="A130" s="104" t="s">
        <v>351</v>
      </c>
      <c r="B130" s="104"/>
      <c r="C130" s="104"/>
      <c r="D130" s="65"/>
      <c r="E130" s="67"/>
      <c r="F130" s="67"/>
      <c r="G130" s="67"/>
      <c r="I130" s="139" t="s">
        <v>413</v>
      </c>
      <c r="J130" s="139"/>
      <c r="K130" s="139"/>
      <c r="L130" s="37"/>
      <c r="M130" s="54"/>
      <c r="N130" s="54"/>
      <c r="O130" s="54"/>
    </row>
    <row r="131" spans="1:15" ht="16.5" x14ac:dyDescent="0.3">
      <c r="A131" s="66" t="s">
        <v>352</v>
      </c>
      <c r="B131" s="67"/>
      <c r="C131" s="67"/>
      <c r="D131" s="65"/>
      <c r="E131" s="67" t="s">
        <v>1</v>
      </c>
      <c r="F131" s="67">
        <v>2.59</v>
      </c>
      <c r="G131" s="67" t="s">
        <v>353</v>
      </c>
      <c r="I131" s="43" t="s">
        <v>414</v>
      </c>
      <c r="J131" s="54"/>
      <c r="K131" s="54"/>
      <c r="L131" s="37"/>
      <c r="M131" s="54" t="s">
        <v>1</v>
      </c>
      <c r="N131" s="34">
        <v>2.59</v>
      </c>
      <c r="O131" s="54" t="s">
        <v>353</v>
      </c>
    </row>
    <row r="132" spans="1:15" x14ac:dyDescent="0.25">
      <c r="A132" s="66"/>
      <c r="B132" s="67"/>
      <c r="C132" s="67"/>
      <c r="D132" s="65"/>
      <c r="E132" s="67"/>
      <c r="F132" s="67"/>
      <c r="G132" s="67"/>
      <c r="I132" s="43"/>
      <c r="J132" s="54"/>
      <c r="K132" s="54"/>
      <c r="L132" s="37"/>
      <c r="M132" s="54"/>
      <c r="N132" s="54"/>
      <c r="O132" s="54"/>
    </row>
    <row r="133" spans="1:15" ht="18.75" x14ac:dyDescent="0.3">
      <c r="A133" s="66" t="s">
        <v>354</v>
      </c>
      <c r="B133" s="67" t="s">
        <v>1</v>
      </c>
      <c r="C133" s="103" t="s">
        <v>355</v>
      </c>
      <c r="D133" s="103"/>
      <c r="E133" s="67" t="s">
        <v>1</v>
      </c>
      <c r="F133" s="68">
        <f>(F128*F131*F121*F107^2*C6)/(0.14623*C5)</f>
        <v>46.749322494861822</v>
      </c>
      <c r="G133" s="67" t="s">
        <v>144</v>
      </c>
      <c r="I133" s="43" t="s">
        <v>415</v>
      </c>
      <c r="J133" s="54" t="s">
        <v>1</v>
      </c>
      <c r="K133" s="126" t="s">
        <v>416</v>
      </c>
      <c r="L133" s="126"/>
      <c r="M133" s="54" t="s">
        <v>1</v>
      </c>
      <c r="N133" s="35">
        <f>(N128*N131*N121*N107^2*K6)/(0.14623*K5)</f>
        <v>46.749322494861822</v>
      </c>
      <c r="O133" s="54" t="s">
        <v>144</v>
      </c>
    </row>
    <row r="134" spans="1:15" x14ac:dyDescent="0.25">
      <c r="A134" s="66"/>
      <c r="B134" s="67"/>
      <c r="C134" s="67"/>
      <c r="D134" s="65"/>
      <c r="E134" s="67"/>
      <c r="F134" s="67"/>
      <c r="G134" s="67"/>
      <c r="I134" s="43"/>
      <c r="J134" s="54"/>
      <c r="K134" s="54"/>
      <c r="L134" s="37"/>
      <c r="M134" s="54"/>
      <c r="N134" s="54"/>
      <c r="O134" s="54"/>
    </row>
    <row r="135" spans="1:15" ht="16.5" x14ac:dyDescent="0.3">
      <c r="A135" s="104" t="s">
        <v>356</v>
      </c>
      <c r="B135" s="104"/>
      <c r="C135" s="104"/>
      <c r="D135" s="65"/>
      <c r="E135" s="67"/>
      <c r="F135" s="67"/>
      <c r="G135" s="67"/>
      <c r="I135" s="139" t="s">
        <v>417</v>
      </c>
      <c r="J135" s="139"/>
      <c r="K135" s="139"/>
      <c r="L135" s="37"/>
      <c r="M135" s="54"/>
      <c r="N135" s="54"/>
      <c r="O135" s="54"/>
    </row>
    <row r="136" spans="1:15" ht="16.5" x14ac:dyDescent="0.3">
      <c r="A136" s="66" t="s">
        <v>357</v>
      </c>
      <c r="B136" s="67"/>
      <c r="C136" s="67"/>
      <c r="D136" s="65"/>
      <c r="E136" s="67" t="s">
        <v>1</v>
      </c>
      <c r="F136" s="67">
        <v>0.13</v>
      </c>
      <c r="G136" s="67" t="s">
        <v>358</v>
      </c>
      <c r="I136" s="43" t="s">
        <v>418</v>
      </c>
      <c r="J136" s="54"/>
      <c r="K136" s="54"/>
      <c r="L136" s="37"/>
      <c r="M136" s="54" t="s">
        <v>1</v>
      </c>
      <c r="N136" s="34">
        <v>0.13</v>
      </c>
      <c r="O136" s="54" t="s">
        <v>358</v>
      </c>
    </row>
    <row r="137" spans="1:15" x14ac:dyDescent="0.25">
      <c r="A137" s="66"/>
      <c r="B137" s="67"/>
      <c r="C137" s="67"/>
      <c r="D137" s="65"/>
      <c r="E137" s="67"/>
      <c r="F137" s="67"/>
      <c r="G137" s="67"/>
      <c r="I137" s="43"/>
      <c r="J137" s="54"/>
      <c r="K137" s="54"/>
      <c r="L137" s="37"/>
      <c r="M137" s="54"/>
      <c r="N137" s="54"/>
      <c r="O137" s="54"/>
    </row>
    <row r="138" spans="1:15" ht="16.5" x14ac:dyDescent="0.3">
      <c r="A138" s="66" t="s">
        <v>359</v>
      </c>
      <c r="B138" s="67" t="s">
        <v>1</v>
      </c>
      <c r="C138" s="103" t="s">
        <v>360</v>
      </c>
      <c r="D138" s="103"/>
      <c r="E138" s="67" t="s">
        <v>1</v>
      </c>
      <c r="F138" s="68">
        <f>(C14*F136)/144*C7</f>
        <v>4.9652777777777786</v>
      </c>
      <c r="G138" s="67" t="s">
        <v>144</v>
      </c>
      <c r="I138" s="43" t="s">
        <v>419</v>
      </c>
      <c r="J138" s="54" t="s">
        <v>1</v>
      </c>
      <c r="K138" s="126" t="s">
        <v>420</v>
      </c>
      <c r="L138" s="126"/>
      <c r="M138" s="54" t="s">
        <v>1</v>
      </c>
      <c r="N138" s="35">
        <f>(K14*N136)/144*K7</f>
        <v>4.9652777777777786</v>
      </c>
      <c r="O138" s="54" t="s">
        <v>144</v>
      </c>
    </row>
    <row r="139" spans="1:15" x14ac:dyDescent="0.25">
      <c r="A139" s="66"/>
      <c r="B139" s="67"/>
      <c r="C139" s="67"/>
      <c r="D139" s="65"/>
      <c r="E139" s="67"/>
      <c r="F139" s="67"/>
      <c r="G139" s="67"/>
      <c r="I139" s="43"/>
      <c r="J139" s="54"/>
      <c r="K139" s="54"/>
      <c r="L139" s="37"/>
      <c r="M139" s="54"/>
      <c r="N139" s="54"/>
      <c r="O139" s="54"/>
    </row>
    <row r="140" spans="1:15" ht="16.5" x14ac:dyDescent="0.3">
      <c r="A140" s="66" t="s">
        <v>362</v>
      </c>
      <c r="B140" s="67" t="s">
        <v>1</v>
      </c>
      <c r="C140" s="103" t="s">
        <v>363</v>
      </c>
      <c r="D140" s="103"/>
      <c r="E140" s="67" t="s">
        <v>1</v>
      </c>
      <c r="F140" s="68">
        <f>F133+F138</f>
        <v>51.714600272639601</v>
      </c>
      <c r="G140" s="67" t="s">
        <v>144</v>
      </c>
      <c r="I140" s="43" t="s">
        <v>421</v>
      </c>
      <c r="J140" s="54" t="s">
        <v>1</v>
      </c>
      <c r="K140" s="126" t="s">
        <v>422</v>
      </c>
      <c r="L140" s="126"/>
      <c r="M140" s="54" t="s">
        <v>1</v>
      </c>
      <c r="N140" s="35">
        <f>N133+N138</f>
        <v>51.714600272639601</v>
      </c>
      <c r="O140" s="54" t="s">
        <v>144</v>
      </c>
    </row>
    <row r="141" spans="1:15" x14ac:dyDescent="0.25">
      <c r="A141" s="66"/>
      <c r="B141" s="67"/>
      <c r="C141" s="67"/>
      <c r="D141" s="65"/>
      <c r="E141" s="67"/>
      <c r="F141" s="67"/>
      <c r="G141" s="67"/>
      <c r="I141" s="43"/>
      <c r="J141" s="54"/>
      <c r="K141" s="54"/>
      <c r="L141" s="37"/>
      <c r="M141" s="54"/>
      <c r="N141" s="54"/>
      <c r="O141" s="54"/>
    </row>
    <row r="142" spans="1:15" ht="18.75" x14ac:dyDescent="0.3">
      <c r="A142" s="66" t="s">
        <v>369</v>
      </c>
      <c r="B142" s="67" t="s">
        <v>1</v>
      </c>
      <c r="C142" s="103" t="s">
        <v>370</v>
      </c>
      <c r="D142" s="103"/>
      <c r="E142" s="67" t="s">
        <v>1</v>
      </c>
      <c r="F142" s="70">
        <f>1.938*F103*(C14/C11)^0.25</f>
        <v>2.276357611360488</v>
      </c>
      <c r="G142" s="67"/>
      <c r="I142" s="43" t="s">
        <v>423</v>
      </c>
      <c r="J142" s="54" t="s">
        <v>1</v>
      </c>
      <c r="K142" s="126" t="s">
        <v>424</v>
      </c>
      <c r="L142" s="126"/>
      <c r="M142" s="54" t="s">
        <v>1</v>
      </c>
      <c r="N142" s="39">
        <f>1.938*N103*(K14/K11)^0.25</f>
        <v>2.276357611360488</v>
      </c>
      <c r="O142" s="54"/>
    </row>
    <row r="143" spans="1:15" x14ac:dyDescent="0.25">
      <c r="A143" s="66"/>
      <c r="B143" s="67"/>
      <c r="C143" s="67"/>
      <c r="D143" s="65"/>
      <c r="E143" s="67"/>
      <c r="F143" s="67"/>
      <c r="G143" s="67"/>
      <c r="I143" s="43"/>
      <c r="J143" s="54"/>
      <c r="K143" s="54"/>
      <c r="L143" s="37"/>
      <c r="M143" s="54"/>
      <c r="N143" s="54"/>
      <c r="O143" s="54"/>
    </row>
    <row r="144" spans="1:15" ht="18.75" x14ac:dyDescent="0.3">
      <c r="A144" s="66" t="s">
        <v>371</v>
      </c>
      <c r="B144" s="67" t="s">
        <v>1</v>
      </c>
      <c r="C144" s="103" t="s">
        <v>372</v>
      </c>
      <c r="D144" s="103"/>
      <c r="E144" s="67" t="s">
        <v>1</v>
      </c>
      <c r="F144" s="68">
        <f>1.938*F105*(C14/C11)^0.25</f>
        <v>56.908940284012203</v>
      </c>
      <c r="G144" s="67"/>
      <c r="I144" s="43" t="s">
        <v>425</v>
      </c>
      <c r="J144" s="54" t="s">
        <v>1</v>
      </c>
      <c r="K144" s="126" t="s">
        <v>426</v>
      </c>
      <c r="L144" s="126"/>
      <c r="M144" s="54" t="s">
        <v>1</v>
      </c>
      <c r="N144" s="35">
        <f>1.938*N105*(K14/K11)^0.25</f>
        <v>56.908940284012203</v>
      </c>
      <c r="O144" s="54"/>
    </row>
    <row r="145" spans="1:15" x14ac:dyDescent="0.25">
      <c r="A145" s="66"/>
      <c r="B145" s="67"/>
      <c r="C145" s="67"/>
      <c r="D145" s="65"/>
      <c r="E145" s="67"/>
      <c r="F145" s="67"/>
      <c r="G145" s="67"/>
      <c r="I145" s="43"/>
      <c r="J145" s="54"/>
      <c r="K145" s="54"/>
      <c r="L145" s="37"/>
      <c r="M145" s="54"/>
      <c r="N145" s="54"/>
      <c r="O145" s="54"/>
    </row>
    <row r="146" spans="1:15" ht="18.75" x14ac:dyDescent="0.3">
      <c r="A146" s="66" t="s">
        <v>373</v>
      </c>
      <c r="B146" s="67" t="s">
        <v>1</v>
      </c>
      <c r="C146" s="103" t="s">
        <v>374</v>
      </c>
      <c r="D146" s="103"/>
      <c r="E146" s="67" t="s">
        <v>1</v>
      </c>
      <c r="F146" s="67">
        <f>10.073*C5*(C14/C11)^0.5</f>
        <v>115.72995907715513</v>
      </c>
      <c r="G146" s="67"/>
      <c r="I146" s="43" t="s">
        <v>427</v>
      </c>
      <c r="J146" s="54" t="s">
        <v>1</v>
      </c>
      <c r="K146" s="126" t="s">
        <v>428</v>
      </c>
      <c r="L146" s="126"/>
      <c r="M146" s="54" t="s">
        <v>1</v>
      </c>
      <c r="N146" s="34">
        <f>10.073*K5*(K14/K11)^0.5</f>
        <v>115.72995907715513</v>
      </c>
      <c r="O146" s="54"/>
    </row>
    <row r="147" spans="1:15" x14ac:dyDescent="0.25">
      <c r="A147" s="66"/>
      <c r="B147" s="67"/>
      <c r="C147" s="67"/>
      <c r="D147" s="65"/>
      <c r="E147" s="67"/>
      <c r="F147" s="67"/>
      <c r="G147" s="67"/>
      <c r="I147" s="43"/>
      <c r="J147" s="54"/>
      <c r="K147" s="54"/>
      <c r="L147" s="37"/>
      <c r="M147" s="54"/>
      <c r="N147" s="54"/>
      <c r="O147" s="54"/>
    </row>
    <row r="148" spans="1:15" ht="18.75" x14ac:dyDescent="0.3">
      <c r="A148" s="66" t="s">
        <v>375</v>
      </c>
      <c r="B148" s="67" t="s">
        <v>1</v>
      </c>
      <c r="C148" s="103" t="s">
        <v>376</v>
      </c>
      <c r="D148" s="103"/>
      <c r="E148" s="67" t="s">
        <v>1</v>
      </c>
      <c r="F148" s="70">
        <f>0.15726*C9*(1/(C14*C11^3))^0.25</f>
        <v>0.1515266948386105</v>
      </c>
      <c r="G148" s="67"/>
      <c r="I148" s="43" t="s">
        <v>429</v>
      </c>
      <c r="J148" s="54" t="s">
        <v>1</v>
      </c>
      <c r="K148" s="126" t="s">
        <v>430</v>
      </c>
      <c r="L148" s="126"/>
      <c r="M148" s="54" t="s">
        <v>1</v>
      </c>
      <c r="N148" s="39">
        <f>0.15726*K9*(1/(K14*K11^3))^0.25</f>
        <v>0.1515266948386105</v>
      </c>
      <c r="O148" s="54"/>
    </row>
    <row r="149" spans="1:15" x14ac:dyDescent="0.25">
      <c r="A149" s="66"/>
      <c r="B149" s="67"/>
      <c r="C149" s="67"/>
      <c r="D149" s="65"/>
      <c r="E149" s="67"/>
      <c r="F149" s="67"/>
      <c r="G149" s="67"/>
      <c r="I149" s="43"/>
      <c r="J149" s="54"/>
      <c r="K149" s="54"/>
      <c r="L149" s="37"/>
      <c r="M149" s="54"/>
      <c r="N149" s="54"/>
      <c r="O149" s="54"/>
    </row>
    <row r="150" spans="1:15" ht="18.75" x14ac:dyDescent="0.3">
      <c r="A150" s="66" t="s">
        <v>377</v>
      </c>
      <c r="B150" s="67" t="s">
        <v>1</v>
      </c>
      <c r="C150" s="103" t="s">
        <v>388</v>
      </c>
      <c r="D150" s="103"/>
      <c r="E150" s="67" t="s">
        <v>1</v>
      </c>
      <c r="F150" s="94">
        <f>(1.84*(F142)^0.575*(C8/C16)^0.05*(F148)^0.1)/(F144*(F146)^0.0277)</f>
        <v>4.4425767021315912E-2</v>
      </c>
      <c r="G150" s="67"/>
      <c r="I150" s="143" t="s">
        <v>431</v>
      </c>
      <c r="J150" s="135" t="s">
        <v>1</v>
      </c>
      <c r="K150" s="141" t="s">
        <v>432</v>
      </c>
      <c r="L150" s="141"/>
      <c r="M150" s="135" t="s">
        <v>1</v>
      </c>
      <c r="N150" s="138">
        <f>(1.84*(N142)^0.575*(K8/K16)^0.05*(N148)^0.1)/(N144*(N146)^0.0277)</f>
        <v>4.4425767021315912E-2</v>
      </c>
      <c r="O150" s="54"/>
    </row>
    <row r="151" spans="1:15" ht="18.75" x14ac:dyDescent="0.3">
      <c r="A151" s="66"/>
      <c r="B151" s="67"/>
      <c r="C151" s="67"/>
      <c r="D151" s="67"/>
      <c r="E151" s="67"/>
      <c r="F151" s="94"/>
      <c r="G151" s="67"/>
      <c r="I151" s="143"/>
      <c r="J151" s="135"/>
      <c r="K151" s="142" t="s">
        <v>433</v>
      </c>
      <c r="L151" s="142"/>
      <c r="M151" s="135"/>
      <c r="N151" s="138"/>
      <c r="O151" s="54"/>
    </row>
    <row r="152" spans="1:15" x14ac:dyDescent="0.25">
      <c r="A152" s="66"/>
      <c r="B152" s="67"/>
      <c r="C152" s="67"/>
      <c r="D152" s="65"/>
      <c r="E152" s="67"/>
      <c r="F152" s="67"/>
      <c r="G152" s="67"/>
      <c r="I152" s="43"/>
      <c r="J152" s="54"/>
      <c r="K152" s="54"/>
      <c r="L152" s="37"/>
      <c r="M152" s="54"/>
      <c r="N152" s="54"/>
      <c r="O152" s="54"/>
    </row>
    <row r="153" spans="1:15" ht="16.5" x14ac:dyDescent="0.3">
      <c r="A153" s="104" t="s">
        <v>379</v>
      </c>
      <c r="B153" s="104"/>
      <c r="C153" s="104"/>
      <c r="D153" s="65"/>
      <c r="E153" s="67"/>
      <c r="F153" s="67"/>
      <c r="G153" s="67"/>
      <c r="I153" s="139" t="s">
        <v>434</v>
      </c>
      <c r="J153" s="139"/>
      <c r="K153" s="139"/>
      <c r="L153" s="37"/>
      <c r="M153" s="54"/>
      <c r="N153" s="54"/>
      <c r="O153" s="54"/>
    </row>
    <row r="154" spans="1:15" ht="16.5" x14ac:dyDescent="0.3">
      <c r="A154" s="66" t="s">
        <v>380</v>
      </c>
      <c r="B154" s="67"/>
      <c r="C154" s="67"/>
      <c r="D154" s="65"/>
      <c r="E154" s="67" t="s">
        <v>1</v>
      </c>
      <c r="F154" s="67">
        <v>0.14000000000000001</v>
      </c>
      <c r="G154" s="67" t="s">
        <v>381</v>
      </c>
      <c r="I154" s="43" t="s">
        <v>435</v>
      </c>
      <c r="J154" s="54"/>
      <c r="K154" s="54"/>
      <c r="L154" s="37"/>
      <c r="M154" s="54" t="s">
        <v>1</v>
      </c>
      <c r="N154" s="34">
        <v>0.14000000000000001</v>
      </c>
      <c r="O154" s="54" t="s">
        <v>381</v>
      </c>
    </row>
    <row r="155" spans="1:15" x14ac:dyDescent="0.25">
      <c r="A155" s="66"/>
      <c r="B155" s="67"/>
      <c r="C155" s="69"/>
      <c r="D155" s="65"/>
      <c r="E155" s="67"/>
      <c r="F155" s="70"/>
      <c r="G155" s="71"/>
      <c r="I155" s="23"/>
      <c r="J155" s="50"/>
      <c r="K155" s="47"/>
      <c r="L155" s="21"/>
      <c r="M155" s="50"/>
      <c r="N155" s="24"/>
      <c r="O155" s="25"/>
    </row>
    <row r="156" spans="1:15" x14ac:dyDescent="0.25">
      <c r="A156" s="119" t="s">
        <v>383</v>
      </c>
      <c r="B156" s="119"/>
      <c r="C156" s="119"/>
      <c r="D156" s="119"/>
      <c r="E156" s="84"/>
      <c r="F156" s="73"/>
      <c r="G156" s="73"/>
      <c r="I156" s="121" t="s">
        <v>383</v>
      </c>
      <c r="J156" s="121"/>
      <c r="K156" s="121"/>
      <c r="L156" s="121"/>
      <c r="M156" s="53"/>
      <c r="N156" s="26"/>
      <c r="O156" s="26"/>
    </row>
    <row r="157" spans="1:15" ht="16.5" x14ac:dyDescent="0.3">
      <c r="A157" s="72" t="s">
        <v>382</v>
      </c>
      <c r="B157" s="84" t="s">
        <v>1</v>
      </c>
      <c r="C157" s="120" t="s">
        <v>365</v>
      </c>
      <c r="D157" s="120"/>
      <c r="E157" s="84" t="s">
        <v>1</v>
      </c>
      <c r="F157" s="95">
        <f>C8-F140</f>
        <v>348.28539972736041</v>
      </c>
      <c r="G157" s="73" t="s">
        <v>148</v>
      </c>
      <c r="I157" s="27" t="s">
        <v>382</v>
      </c>
      <c r="J157" s="53" t="s">
        <v>1</v>
      </c>
      <c r="K157" s="140" t="s">
        <v>389</v>
      </c>
      <c r="L157" s="140"/>
      <c r="M157" s="53" t="s">
        <v>1</v>
      </c>
      <c r="N157" s="42">
        <f>K8-N140</f>
        <v>348.28539972736041</v>
      </c>
      <c r="O157" s="26" t="s">
        <v>148</v>
      </c>
    </row>
    <row r="158" spans="1:15" x14ac:dyDescent="0.25">
      <c r="A158" s="72"/>
      <c r="B158" s="84"/>
      <c r="C158" s="81"/>
      <c r="D158" s="81"/>
      <c r="E158" s="84"/>
      <c r="F158" s="73"/>
      <c r="G158" s="73"/>
      <c r="I158" s="27"/>
      <c r="J158" s="53"/>
      <c r="K158" s="44"/>
      <c r="L158" s="44"/>
      <c r="M158" s="53"/>
      <c r="N158" s="26"/>
      <c r="O158" s="26"/>
    </row>
    <row r="159" spans="1:15" x14ac:dyDescent="0.25">
      <c r="A159" s="119" t="s">
        <v>384</v>
      </c>
      <c r="B159" s="119"/>
      <c r="C159" s="81"/>
      <c r="D159" s="81"/>
      <c r="E159" s="84"/>
      <c r="F159" s="73"/>
      <c r="G159" s="73"/>
      <c r="I159" s="121" t="s">
        <v>384</v>
      </c>
      <c r="J159" s="121"/>
      <c r="K159" s="44"/>
      <c r="L159" s="44"/>
      <c r="M159" s="53"/>
      <c r="N159" s="26"/>
      <c r="O159" s="26"/>
    </row>
    <row r="160" spans="1:15" ht="18.75" x14ac:dyDescent="0.3">
      <c r="A160" s="72" t="s">
        <v>385</v>
      </c>
      <c r="B160" s="84" t="s">
        <v>1</v>
      </c>
      <c r="C160" s="120" t="s">
        <v>386</v>
      </c>
      <c r="D160" s="120"/>
      <c r="E160" s="84" t="s">
        <v>1</v>
      </c>
      <c r="F160" s="95">
        <f>28.8*F154*C5^2*C6</f>
        <v>108.86400000000003</v>
      </c>
      <c r="G160" s="73" t="s">
        <v>387</v>
      </c>
      <c r="I160" s="27" t="s">
        <v>385</v>
      </c>
      <c r="J160" s="53" t="s">
        <v>1</v>
      </c>
      <c r="K160" s="140" t="s">
        <v>390</v>
      </c>
      <c r="L160" s="140"/>
      <c r="M160" s="53" t="s">
        <v>1</v>
      </c>
      <c r="N160" s="42">
        <f>28.8*N154*K5^2*K6</f>
        <v>108.86400000000003</v>
      </c>
      <c r="O160" s="26" t="s">
        <v>387</v>
      </c>
    </row>
    <row r="161" spans="1:15" x14ac:dyDescent="0.25">
      <c r="A161" s="72"/>
      <c r="B161" s="84"/>
      <c r="C161" s="81"/>
      <c r="D161" s="81"/>
      <c r="E161" s="84"/>
      <c r="F161" s="73"/>
      <c r="G161" s="73"/>
      <c r="I161" s="27"/>
      <c r="J161" s="53"/>
      <c r="K161" s="52"/>
      <c r="L161" s="52"/>
      <c r="M161" s="53"/>
      <c r="N161" s="26"/>
      <c r="O161" s="26"/>
    </row>
    <row r="162" spans="1:15" x14ac:dyDescent="0.25">
      <c r="A162" s="180"/>
      <c r="B162" s="153"/>
      <c r="C162" s="154"/>
      <c r="D162" s="155"/>
      <c r="E162" s="153"/>
      <c r="F162" s="153"/>
      <c r="G162" s="153"/>
      <c r="I162" s="156"/>
      <c r="J162" s="157"/>
      <c r="K162" s="157"/>
      <c r="L162" s="156"/>
      <c r="M162" s="156"/>
      <c r="N162" s="156"/>
      <c r="O162" s="152"/>
    </row>
    <row r="163" spans="1:15" x14ac:dyDescent="0.25">
      <c r="A163" s="181"/>
      <c r="B163" s="157"/>
      <c r="C163" s="157"/>
      <c r="D163" s="156"/>
      <c r="E163" s="153"/>
      <c r="F163" s="153"/>
      <c r="G163" s="157"/>
      <c r="I163" s="156"/>
      <c r="J163" s="157"/>
      <c r="K163" s="157"/>
      <c r="L163" s="156"/>
      <c r="M163" s="156"/>
      <c r="N163" s="156"/>
      <c r="O163" s="158"/>
    </row>
    <row r="164" spans="1:15" x14ac:dyDescent="0.25">
      <c r="A164" s="159" t="s">
        <v>508</v>
      </c>
      <c r="B164" s="157"/>
      <c r="C164" s="160"/>
      <c r="D164" s="156"/>
      <c r="E164" s="153"/>
      <c r="F164" s="153"/>
      <c r="G164" s="161"/>
      <c r="I164" s="156"/>
      <c r="J164" s="157"/>
      <c r="K164" s="160"/>
      <c r="L164" s="156"/>
      <c r="M164" s="152"/>
      <c r="N164" s="156"/>
      <c r="O164" s="162"/>
    </row>
    <row r="165" spans="1:15" x14ac:dyDescent="0.25">
      <c r="A165" s="159" t="s">
        <v>509</v>
      </c>
      <c r="B165" s="153"/>
      <c r="C165" s="153"/>
      <c r="D165" s="152"/>
      <c r="E165" s="153"/>
      <c r="F165" s="153"/>
      <c r="G165" s="157"/>
      <c r="I165" s="156"/>
      <c r="J165" s="157"/>
      <c r="K165" s="157"/>
      <c r="L165" s="156"/>
      <c r="M165" s="156"/>
      <c r="N165" s="156"/>
      <c r="O165" s="152"/>
    </row>
    <row r="166" spans="1:15" x14ac:dyDescent="0.25">
      <c r="A166" s="159" t="s">
        <v>510</v>
      </c>
      <c r="I166" s="164"/>
      <c r="J166" s="165"/>
      <c r="K166" s="165"/>
      <c r="L166" s="166"/>
      <c r="M166" s="166"/>
      <c r="N166" s="166"/>
      <c r="O166" s="166"/>
    </row>
    <row r="167" spans="1:15" x14ac:dyDescent="0.25">
      <c r="A167" s="159" t="s">
        <v>511</v>
      </c>
      <c r="I167" s="166"/>
      <c r="J167" s="165"/>
      <c r="K167" s="165"/>
      <c r="L167" s="166"/>
      <c r="M167" s="166"/>
      <c r="N167" s="166"/>
      <c r="O167" s="166"/>
    </row>
    <row r="168" spans="1:15" x14ac:dyDescent="0.25">
      <c r="A168" s="167" t="s">
        <v>512</v>
      </c>
      <c r="I168" s="166"/>
      <c r="J168" s="165"/>
      <c r="K168" s="168"/>
      <c r="L168" s="166"/>
      <c r="M168" s="165"/>
      <c r="N168" s="169"/>
      <c r="O168" s="162"/>
    </row>
    <row r="169" spans="1:15" x14ac:dyDescent="0.25">
      <c r="I169" s="166"/>
      <c r="J169" s="165"/>
      <c r="K169" s="168"/>
      <c r="L169" s="166"/>
      <c r="M169" s="165"/>
      <c r="N169" s="169"/>
      <c r="O169" s="162"/>
    </row>
    <row r="170" spans="1:15" x14ac:dyDescent="0.25">
      <c r="I170" s="156"/>
      <c r="J170" s="157"/>
      <c r="K170" s="160"/>
      <c r="L170" s="156"/>
      <c r="M170" s="157"/>
      <c r="N170" s="161"/>
      <c r="O170" s="166"/>
    </row>
    <row r="171" spans="1:15" x14ac:dyDescent="0.25">
      <c r="I171" s="170"/>
      <c r="J171" s="171"/>
      <c r="K171" s="172"/>
      <c r="L171" s="173"/>
      <c r="M171" s="171"/>
      <c r="N171" s="174"/>
      <c r="O171" s="162"/>
    </row>
    <row r="172" spans="1:15" x14ac:dyDescent="0.25">
      <c r="I172" s="170"/>
      <c r="J172" s="171"/>
      <c r="K172" s="175"/>
      <c r="L172" s="173"/>
      <c r="M172" s="170"/>
      <c r="N172" s="170"/>
      <c r="O172" s="152"/>
    </row>
  </sheetData>
  <sheetProtection password="F030" sheet="1" objects="1" scenarios="1"/>
  <customSheetViews>
    <customSheetView guid="{4A4D9229-7CAB-4D88-8487-AD510F689FCA}" scale="95" topLeftCell="A58">
      <selection sqref="A1:E1"/>
      <pageMargins left="0.7" right="0.7" top="0.75" bottom="0.75" header="0.3" footer="0.3"/>
      <pageSetup orientation="portrait" r:id="rId1"/>
    </customSheetView>
  </customSheetViews>
  <mergeCells count="159">
    <mergeCell ref="C21:D21"/>
    <mergeCell ref="K21:L21"/>
    <mergeCell ref="A22:C22"/>
    <mergeCell ref="I22:K22"/>
    <mergeCell ref="C24:D24"/>
    <mergeCell ref="K24:L24"/>
    <mergeCell ref="A1:E1"/>
    <mergeCell ref="I1:M1"/>
    <mergeCell ref="A18:C18"/>
    <mergeCell ref="I18:K18"/>
    <mergeCell ref="C20:D20"/>
    <mergeCell ref="K20:L20"/>
    <mergeCell ref="A26:F26"/>
    <mergeCell ref="C28:D28"/>
    <mergeCell ref="A30:C30"/>
    <mergeCell ref="C32:D32"/>
    <mergeCell ref="A34:C34"/>
    <mergeCell ref="C36:D36"/>
    <mergeCell ref="A38:C38"/>
    <mergeCell ref="C40:D40"/>
    <mergeCell ref="A42:C42"/>
    <mergeCell ref="C44:D44"/>
    <mergeCell ref="A46:C46"/>
    <mergeCell ref="C48:D48"/>
    <mergeCell ref="A50:D50"/>
    <mergeCell ref="C52:D52"/>
    <mergeCell ref="A54:C54"/>
    <mergeCell ref="G84:G85"/>
    <mergeCell ref="C85:D85"/>
    <mergeCell ref="K172:L172"/>
    <mergeCell ref="C162:D162"/>
    <mergeCell ref="K171:L171"/>
    <mergeCell ref="A156:D156"/>
    <mergeCell ref="C157:D157"/>
    <mergeCell ref="C160:D160"/>
    <mergeCell ref="A159:B159"/>
    <mergeCell ref="A91:C91"/>
    <mergeCell ref="I91:K91"/>
    <mergeCell ref="C56:D56"/>
    <mergeCell ref="A58:C58"/>
    <mergeCell ref="C60:D60"/>
    <mergeCell ref="A66:C66"/>
    <mergeCell ref="C72:D72"/>
    <mergeCell ref="A74:C74"/>
    <mergeCell ref="C76:D76"/>
    <mergeCell ref="A78:C78"/>
    <mergeCell ref="C80:D80"/>
    <mergeCell ref="A82:C82"/>
    <mergeCell ref="A62:C62"/>
    <mergeCell ref="C64:D64"/>
    <mergeCell ref="C68:D68"/>
    <mergeCell ref="A70:C70"/>
    <mergeCell ref="C121:D121"/>
    <mergeCell ref="C123:D123"/>
    <mergeCell ref="C84:D84"/>
    <mergeCell ref="A84:A85"/>
    <mergeCell ref="B84:B85"/>
    <mergeCell ref="A125:B125"/>
    <mergeCell ref="A118:B118"/>
    <mergeCell ref="A87:C87"/>
    <mergeCell ref="C93:D93"/>
    <mergeCell ref="C128:D128"/>
    <mergeCell ref="A130:C130"/>
    <mergeCell ref="C107:D107"/>
    <mergeCell ref="C109:D109"/>
    <mergeCell ref="A97:B97"/>
    <mergeCell ref="A111:D111"/>
    <mergeCell ref="C114:D114"/>
    <mergeCell ref="C116:D116"/>
    <mergeCell ref="C89:D89"/>
    <mergeCell ref="C95:D95"/>
    <mergeCell ref="C99:D99"/>
    <mergeCell ref="C103:D103"/>
    <mergeCell ref="C101:D101"/>
    <mergeCell ref="C105:D105"/>
    <mergeCell ref="C142:D142"/>
    <mergeCell ref="C144:D144"/>
    <mergeCell ref="C146:D146"/>
    <mergeCell ref="C148:D148"/>
    <mergeCell ref="C150:D150"/>
    <mergeCell ref="A153:C153"/>
    <mergeCell ref="C133:D133"/>
    <mergeCell ref="A135:C135"/>
    <mergeCell ref="C138:D138"/>
    <mergeCell ref="C140:D140"/>
    <mergeCell ref="I38:K38"/>
    <mergeCell ref="K40:L40"/>
    <mergeCell ref="I42:K42"/>
    <mergeCell ref="K44:L44"/>
    <mergeCell ref="I46:K46"/>
    <mergeCell ref="K48:L48"/>
    <mergeCell ref="I26:N26"/>
    <mergeCell ref="K28:L28"/>
    <mergeCell ref="I30:K30"/>
    <mergeCell ref="K32:L32"/>
    <mergeCell ref="I34:K34"/>
    <mergeCell ref="K36:L36"/>
    <mergeCell ref="I62:K62"/>
    <mergeCell ref="K64:L64"/>
    <mergeCell ref="I66:K66"/>
    <mergeCell ref="K68:L68"/>
    <mergeCell ref="I70:K70"/>
    <mergeCell ref="K72:L72"/>
    <mergeCell ref="I50:L50"/>
    <mergeCell ref="K52:L52"/>
    <mergeCell ref="I54:K54"/>
    <mergeCell ref="K56:L56"/>
    <mergeCell ref="I58:K58"/>
    <mergeCell ref="K60:L60"/>
    <mergeCell ref="K109:L109"/>
    <mergeCell ref="O84:O85"/>
    <mergeCell ref="K85:L85"/>
    <mergeCell ref="I87:K87"/>
    <mergeCell ref="K89:L89"/>
    <mergeCell ref="K95:L95"/>
    <mergeCell ref="I97:J97"/>
    <mergeCell ref="K93:L93"/>
    <mergeCell ref="I74:K74"/>
    <mergeCell ref="K76:L76"/>
    <mergeCell ref="I78:K78"/>
    <mergeCell ref="K80:L80"/>
    <mergeCell ref="I82:K82"/>
    <mergeCell ref="I84:I85"/>
    <mergeCell ref="J84:J85"/>
    <mergeCell ref="K84:L84"/>
    <mergeCell ref="I159:J159"/>
    <mergeCell ref="K160:L160"/>
    <mergeCell ref="K151:L151"/>
    <mergeCell ref="I150:I151"/>
    <mergeCell ref="J150:J151"/>
    <mergeCell ref="K140:L140"/>
    <mergeCell ref="K142:L142"/>
    <mergeCell ref="K144:L144"/>
    <mergeCell ref="K146:L146"/>
    <mergeCell ref="K148:L148"/>
    <mergeCell ref="N1:O1"/>
    <mergeCell ref="M150:M151"/>
    <mergeCell ref="N150:N151"/>
    <mergeCell ref="I153:K153"/>
    <mergeCell ref="I156:L156"/>
    <mergeCell ref="K157:L157"/>
    <mergeCell ref="K150:L150"/>
    <mergeCell ref="I125:J125"/>
    <mergeCell ref="K128:L128"/>
    <mergeCell ref="I130:K130"/>
    <mergeCell ref="K133:L133"/>
    <mergeCell ref="I135:K135"/>
    <mergeCell ref="K138:L138"/>
    <mergeCell ref="I111:L111"/>
    <mergeCell ref="K114:L114"/>
    <mergeCell ref="K116:L116"/>
    <mergeCell ref="I118:J118"/>
    <mergeCell ref="K121:L121"/>
    <mergeCell ref="K123:L123"/>
    <mergeCell ref="K99:L99"/>
    <mergeCell ref="K101:L101"/>
    <mergeCell ref="K103:L103"/>
    <mergeCell ref="K105:L105"/>
    <mergeCell ref="K107:L107"/>
  </mergeCells>
  <pageMargins left="0.7" right="0.7" top="0.75" bottom="0.75" header="0.3" footer="0.3"/>
  <pageSetup scale="45" fitToHeight="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Normal="100" workbookViewId="0">
      <selection activeCell="A2" sqref="A2:I2"/>
    </sheetView>
  </sheetViews>
  <sheetFormatPr defaultRowHeight="15" x14ac:dyDescent="0.25"/>
  <sheetData>
    <row r="1" spans="1:10" x14ac:dyDescent="0.25">
      <c r="A1" t="s">
        <v>504</v>
      </c>
    </row>
    <row r="2" spans="1:10" ht="43.5" customHeight="1" x14ac:dyDescent="0.25">
      <c r="A2" s="150" t="s">
        <v>507</v>
      </c>
      <c r="B2" s="150"/>
      <c r="C2" s="150"/>
      <c r="D2" s="150"/>
      <c r="E2" s="150"/>
      <c r="F2" s="150"/>
      <c r="G2" s="150"/>
      <c r="H2" s="150"/>
      <c r="I2" s="150"/>
      <c r="J2" s="45"/>
    </row>
    <row r="3" spans="1:10" ht="37.5" customHeight="1" x14ac:dyDescent="0.25">
      <c r="A3" s="150" t="s">
        <v>506</v>
      </c>
      <c r="B3" s="150"/>
      <c r="C3" s="150"/>
      <c r="D3" s="150"/>
      <c r="E3" s="150"/>
      <c r="F3" s="150"/>
      <c r="G3" s="150"/>
      <c r="H3" s="150"/>
      <c r="I3" s="150"/>
    </row>
    <row r="4" spans="1:10" ht="57.75" customHeight="1" x14ac:dyDescent="0.25">
      <c r="A4" s="150" t="s">
        <v>505</v>
      </c>
      <c r="B4" s="150"/>
      <c r="C4" s="150"/>
      <c r="D4" s="150"/>
      <c r="E4" s="150"/>
      <c r="F4" s="150"/>
      <c r="G4" s="150"/>
      <c r="H4" s="150"/>
      <c r="I4" s="150"/>
    </row>
  </sheetData>
  <mergeCells count="3">
    <mergeCell ref="A2:I2"/>
    <mergeCell ref="A3:I3"/>
    <mergeCell ref="A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 17-1 Nomenclature</vt:lpstr>
      <vt:lpstr>Example 17-1</vt:lpstr>
      <vt:lpstr>Example 17-2</vt:lpstr>
      <vt:lpstr>Example 17-3</vt:lpstr>
      <vt:lpstr>Example 17-4</vt:lpstr>
      <vt:lpstr>Limits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2013-09-25T18:03:20Z</cp:lastPrinted>
  <dcterms:created xsi:type="dcterms:W3CDTF">2008-11-12T22:05:50Z</dcterms:created>
  <dcterms:modified xsi:type="dcterms:W3CDTF">2014-10-01T14:35:54Z</dcterms:modified>
</cp:coreProperties>
</file>