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8735" windowHeight="11685" activeTab="1"/>
  </bookViews>
  <sheets>
    <sheet name="Fig 21-1 Nomenclature" sheetId="1" r:id="rId1"/>
    <sheet name="Example 21-1" sheetId="2" r:id="rId2"/>
    <sheet name="Example 21-2" sheetId="3" r:id="rId3"/>
    <sheet name="LIMITS" sheetId="4" r:id="rId4"/>
  </sheets>
  <calcPr calcId="145621"/>
</workbook>
</file>

<file path=xl/calcChain.xml><?xml version="1.0" encoding="utf-8"?>
<calcChain xmlns="http://schemas.openxmlformats.org/spreadsheetml/2006/main">
  <c r="N86" i="3" l="1"/>
  <c r="K10" i="3" l="1"/>
  <c r="N70" i="3" s="1"/>
  <c r="C10" i="3"/>
  <c r="F70" i="3" s="1"/>
  <c r="N6" i="3"/>
  <c r="N96" i="3"/>
  <c r="N97" i="3" s="1"/>
  <c r="F6" i="3"/>
  <c r="F96" i="3"/>
  <c r="F97" i="3"/>
  <c r="N24" i="2"/>
  <c r="N26" i="2" s="1"/>
  <c r="N29" i="2" s="1"/>
  <c r="N22" i="2"/>
  <c r="F24" i="2"/>
  <c r="F26" i="2" s="1"/>
  <c r="F29" i="2" s="1"/>
  <c r="F22" i="2"/>
  <c r="N78" i="3" l="1"/>
  <c r="N94" i="3"/>
  <c r="N84" i="3"/>
  <c r="F74" i="3"/>
  <c r="F72" i="3"/>
  <c r="F94" i="3"/>
  <c r="F90" i="3"/>
  <c r="F76" i="3"/>
  <c r="F88" i="3"/>
  <c r="F82" i="3"/>
  <c r="F80" i="3"/>
  <c r="F86" i="3"/>
  <c r="F99" i="3"/>
  <c r="F92" i="3"/>
  <c r="F78" i="3"/>
  <c r="F84" i="3"/>
  <c r="N90" i="3"/>
  <c r="N82" i="3"/>
  <c r="N92" i="3"/>
  <c r="N74" i="3"/>
  <c r="N80" i="3"/>
  <c r="N76" i="3"/>
  <c r="N88" i="3"/>
  <c r="N72" i="3"/>
  <c r="N99" i="3"/>
  <c r="N100" i="3" l="1"/>
  <c r="N102" i="3"/>
  <c r="N103" i="3" s="1"/>
  <c r="F102" i="3"/>
  <c r="F103" i="3" s="1"/>
  <c r="F100" i="3"/>
</calcChain>
</file>

<file path=xl/sharedStrings.xml><?xml version="1.0" encoding="utf-8"?>
<sst xmlns="http://schemas.openxmlformats.org/spreadsheetml/2006/main" count="619" uniqueCount="218">
  <si>
    <t>Nomenclature</t>
  </si>
  <si>
    <t>=</t>
  </si>
  <si>
    <t>K</t>
  </si>
  <si>
    <t>E</t>
  </si>
  <si>
    <t>L</t>
  </si>
  <si>
    <t>F</t>
  </si>
  <si>
    <t>V</t>
  </si>
  <si>
    <t>X</t>
  </si>
  <si>
    <t>S</t>
  </si>
  <si>
    <t>FIG. 21-1</t>
  </si>
  <si>
    <t>a</t>
  </si>
  <si>
    <t>FPS</t>
  </si>
  <si>
    <t>GPM</t>
  </si>
  <si>
    <t>MPY</t>
  </si>
  <si>
    <t>MW</t>
  </si>
  <si>
    <t>pH</t>
  </si>
  <si>
    <t>pp</t>
  </si>
  <si>
    <t>ppm</t>
  </si>
  <si>
    <t>ppmv</t>
  </si>
  <si>
    <t>R</t>
  </si>
  <si>
    <t>STP</t>
  </si>
  <si>
    <t>T</t>
  </si>
  <si>
    <t>TLV</t>
  </si>
  <si>
    <t>Subscripts</t>
  </si>
  <si>
    <t>1, 2, N</t>
  </si>
  <si>
    <t>i</t>
  </si>
  <si>
    <t>Superscripts</t>
  </si>
  <si>
    <t>caustic solution activity</t>
  </si>
  <si>
    <t>fraction of acid absorbed</t>
  </si>
  <si>
    <t>feet per second</t>
  </si>
  <si>
    <t>gallons per minute</t>
  </si>
  <si>
    <t>Henry's constant for component, psi/gmol/L</t>
  </si>
  <si>
    <t>extraction coefficients in example 21-3</t>
  </si>
  <si>
    <t>liters</t>
  </si>
  <si>
    <t>molarity of the fresh caustic, gmol/L</t>
  </si>
  <si>
    <t>molarity of the spent caustic, gmol/L</t>
  </si>
  <si>
    <t>mils per year</t>
  </si>
  <si>
    <t>molecular weight of the acid</t>
  </si>
  <si>
    <t>normality</t>
  </si>
  <si>
    <t>pure component vapor pressure</t>
  </si>
  <si>
    <t>measure of the acidity of a solution</t>
  </si>
  <si>
    <t>partial pressure</t>
  </si>
  <si>
    <t>parts per million of acid remaining in the hydrocarbon solution</t>
  </si>
  <si>
    <t>parts per million by volume</t>
  </si>
  <si>
    <t>volume of hydrocarbon feed (gal./batch)</t>
  </si>
  <si>
    <t>total percentage of caustic which is spent</t>
  </si>
  <si>
    <t>standard temperature and pressure</t>
  </si>
  <si>
    <t>absolute temperature</t>
  </si>
  <si>
    <t>threshold limit value</t>
  </si>
  <si>
    <t>caustic system inventory (gal.)</t>
  </si>
  <si>
    <t>acid content in the spent caustic (lb/gal.)</t>
  </si>
  <si>
    <t>pounds of acid per gallon of feed</t>
  </si>
  <si>
    <t>individual acid components</t>
  </si>
  <si>
    <t>lower value</t>
  </si>
  <si>
    <t>higher value</t>
  </si>
  <si>
    <t>intermediate value to 1 and 2</t>
  </si>
  <si>
    <t>extraction</t>
  </si>
  <si>
    <t>fresh</t>
  </si>
  <si>
    <t>spent</t>
  </si>
  <si>
    <t>Given Data:</t>
  </si>
  <si>
    <t>Intermediate Calculations (not shown)</t>
  </si>
  <si>
    <r>
      <t>Example 21-1</t>
    </r>
    <r>
      <rPr>
        <sz val="11"/>
        <rFont val="Times New Roman"/>
        <family val="1"/>
      </rPr>
      <t xml:space="preserve"> -- 5,000 gallons of amine solution with a pH of 12 is to be neutralized by the addition of hydrochloric acid (HCl).  How many pounds of pure HCl will be required?</t>
    </r>
  </si>
  <si>
    <t>amine solution</t>
  </si>
  <si>
    <t>gal</t>
  </si>
  <si>
    <t>To determine solution circulation for DEA</t>
  </si>
  <si>
    <t>Eq 21-11</t>
  </si>
  <si>
    <t>To determine Reboiler heat duty and area</t>
  </si>
  <si>
    <t>72000 • GPM</t>
  </si>
  <si>
    <t>11.3 • GPM</t>
  </si>
  <si>
    <t>To determine Rich-Lean amine exchanger heat duty and area</t>
  </si>
  <si>
    <t>45000 • GPM</t>
  </si>
  <si>
    <t>11.25 • GPM</t>
  </si>
  <si>
    <t>To determine Amine Cooler heat duty and area</t>
  </si>
  <si>
    <t>15000 • GPM</t>
  </si>
  <si>
    <t>10.2 • GPM</t>
  </si>
  <si>
    <t>To determine Reflux Condenser heat duty and area</t>
  </si>
  <si>
    <t>30000 • GPM</t>
  </si>
  <si>
    <t>5.2 • GPM</t>
  </si>
  <si>
    <t>To determine Main amine pump power</t>
  </si>
  <si>
    <t>To determine Amine booster pump power</t>
  </si>
  <si>
    <t>GPM • 0.06</t>
  </si>
  <si>
    <t>To determine Reflux pump power</t>
  </si>
  <si>
    <t>To determine Aerial cooler power</t>
  </si>
  <si>
    <t>GPM • 0.36</t>
  </si>
  <si>
    <t>psig</t>
  </si>
  <si>
    <t>MMscfd</t>
  </si>
  <si>
    <t>45 • (Q • y/x)</t>
  </si>
  <si>
    <t>%</t>
  </si>
  <si>
    <t>gpm</t>
  </si>
  <si>
    <t>GPM of DEA solution</t>
  </si>
  <si>
    <t>45 • [3 • (3.4/20)]</t>
  </si>
  <si>
    <r>
      <t>Q</t>
    </r>
    <r>
      <rPr>
        <vertAlign val="subscript"/>
        <sz val="11"/>
        <rFont val="Times New Roman"/>
        <family val="1"/>
      </rPr>
      <t>r</t>
    </r>
  </si>
  <si>
    <r>
      <t>A</t>
    </r>
    <r>
      <rPr>
        <vertAlign val="subscript"/>
        <sz val="11"/>
        <rFont val="Times New Roman"/>
        <family val="1"/>
      </rPr>
      <t>r</t>
    </r>
  </si>
  <si>
    <r>
      <t>Q</t>
    </r>
    <r>
      <rPr>
        <vertAlign val="subscript"/>
        <sz val="11"/>
        <rFont val="Times New Roman"/>
        <family val="1"/>
      </rPr>
      <t>rle</t>
    </r>
  </si>
  <si>
    <r>
      <t>A</t>
    </r>
    <r>
      <rPr>
        <vertAlign val="subscript"/>
        <sz val="11"/>
        <rFont val="Times New Roman"/>
        <family val="1"/>
      </rPr>
      <t>rle</t>
    </r>
  </si>
  <si>
    <r>
      <t>Q</t>
    </r>
    <r>
      <rPr>
        <vertAlign val="subscript"/>
        <sz val="11"/>
        <rFont val="Times New Roman"/>
        <family val="1"/>
      </rPr>
      <t>ac</t>
    </r>
  </si>
  <si>
    <r>
      <t>A</t>
    </r>
    <r>
      <rPr>
        <vertAlign val="subscript"/>
        <sz val="11"/>
        <rFont val="Times New Roman"/>
        <family val="1"/>
      </rPr>
      <t>ac</t>
    </r>
  </si>
  <si>
    <r>
      <t>Q</t>
    </r>
    <r>
      <rPr>
        <vertAlign val="subscript"/>
        <sz val="11"/>
        <rFont val="Times New Roman"/>
        <family val="1"/>
      </rPr>
      <t>rc</t>
    </r>
  </si>
  <si>
    <r>
      <t>A</t>
    </r>
    <r>
      <rPr>
        <vertAlign val="subscript"/>
        <sz val="11"/>
        <rFont val="Times New Roman"/>
        <family val="1"/>
      </rPr>
      <t>rc</t>
    </r>
  </si>
  <si>
    <r>
      <t>HP</t>
    </r>
    <r>
      <rPr>
        <vertAlign val="subscript"/>
        <sz val="11"/>
        <rFont val="Times New Roman"/>
        <family val="1"/>
      </rPr>
      <t>map</t>
    </r>
  </si>
  <si>
    <r>
      <t>HP</t>
    </r>
    <r>
      <rPr>
        <vertAlign val="subscript"/>
        <sz val="11"/>
        <rFont val="Times New Roman"/>
        <family val="1"/>
      </rPr>
      <t>abp</t>
    </r>
  </si>
  <si>
    <r>
      <t>HP</t>
    </r>
    <r>
      <rPr>
        <vertAlign val="subscript"/>
        <sz val="11"/>
        <rFont val="Times New Roman"/>
        <family val="1"/>
      </rPr>
      <t>rp</t>
    </r>
  </si>
  <si>
    <r>
      <t>HP</t>
    </r>
    <r>
      <rPr>
        <vertAlign val="subscript"/>
        <sz val="11"/>
        <rFont val="Times New Roman"/>
        <family val="1"/>
      </rPr>
      <t>ac</t>
    </r>
  </si>
  <si>
    <r>
      <t>Q</t>
    </r>
    <r>
      <rPr>
        <vertAlign val="subscript"/>
        <sz val="11"/>
        <color indexed="18"/>
        <rFont val="Times New Roman"/>
        <family val="1"/>
      </rPr>
      <t>r</t>
    </r>
  </si>
  <si>
    <r>
      <t>A</t>
    </r>
    <r>
      <rPr>
        <vertAlign val="subscript"/>
        <sz val="11"/>
        <color indexed="18"/>
        <rFont val="Times New Roman"/>
        <family val="1"/>
      </rPr>
      <t>r</t>
    </r>
  </si>
  <si>
    <t>Btu/hr</t>
  </si>
  <si>
    <r>
      <t>ft</t>
    </r>
    <r>
      <rPr>
        <b/>
        <vertAlign val="superscript"/>
        <sz val="11"/>
        <color indexed="18"/>
        <rFont val="Times New Roman"/>
        <family val="1"/>
      </rPr>
      <t>2</t>
    </r>
  </si>
  <si>
    <r>
      <t>Q</t>
    </r>
    <r>
      <rPr>
        <vertAlign val="subscript"/>
        <sz val="11"/>
        <color indexed="18"/>
        <rFont val="Times New Roman"/>
        <family val="1"/>
      </rPr>
      <t>rle</t>
    </r>
  </si>
  <si>
    <r>
      <t>A</t>
    </r>
    <r>
      <rPr>
        <vertAlign val="subscript"/>
        <sz val="11"/>
        <color indexed="18"/>
        <rFont val="Times New Roman"/>
        <family val="1"/>
      </rPr>
      <t>rle</t>
    </r>
  </si>
  <si>
    <r>
      <t>Q</t>
    </r>
    <r>
      <rPr>
        <vertAlign val="subscript"/>
        <sz val="11"/>
        <color indexed="18"/>
        <rFont val="Times New Roman"/>
        <family val="1"/>
      </rPr>
      <t>ac</t>
    </r>
  </si>
  <si>
    <r>
      <t>A</t>
    </r>
    <r>
      <rPr>
        <vertAlign val="subscript"/>
        <sz val="11"/>
        <color indexed="18"/>
        <rFont val="Times New Roman"/>
        <family val="1"/>
      </rPr>
      <t>ac</t>
    </r>
  </si>
  <si>
    <r>
      <t>Q</t>
    </r>
    <r>
      <rPr>
        <vertAlign val="subscript"/>
        <sz val="11"/>
        <color indexed="18"/>
        <rFont val="Times New Roman"/>
        <family val="1"/>
      </rPr>
      <t>rc</t>
    </r>
  </si>
  <si>
    <r>
      <t>A</t>
    </r>
    <r>
      <rPr>
        <vertAlign val="subscript"/>
        <sz val="11"/>
        <color indexed="18"/>
        <rFont val="Times New Roman"/>
        <family val="1"/>
      </rPr>
      <t>rc</t>
    </r>
  </si>
  <si>
    <r>
      <t>HP</t>
    </r>
    <r>
      <rPr>
        <vertAlign val="subscript"/>
        <sz val="11"/>
        <color indexed="18"/>
        <rFont val="Times New Roman"/>
        <family val="1"/>
      </rPr>
      <t>map</t>
    </r>
  </si>
  <si>
    <r>
      <t>HP</t>
    </r>
    <r>
      <rPr>
        <vertAlign val="subscript"/>
        <sz val="11"/>
        <color indexed="18"/>
        <rFont val="Times New Roman"/>
        <family val="1"/>
      </rPr>
      <t>abp</t>
    </r>
  </si>
  <si>
    <r>
      <t>HP</t>
    </r>
    <r>
      <rPr>
        <vertAlign val="subscript"/>
        <sz val="11"/>
        <color indexed="18"/>
        <rFont val="Times New Roman"/>
        <family val="1"/>
      </rPr>
      <t>rp</t>
    </r>
  </si>
  <si>
    <r>
      <t>HP</t>
    </r>
    <r>
      <rPr>
        <vertAlign val="subscript"/>
        <sz val="11"/>
        <color indexed="18"/>
        <rFont val="Times New Roman"/>
        <family val="1"/>
      </rPr>
      <t>ac</t>
    </r>
  </si>
  <si>
    <t>hp</t>
  </si>
  <si>
    <t>Conversions:</t>
  </si>
  <si>
    <t>1 gal</t>
  </si>
  <si>
    <t>1 lb</t>
  </si>
  <si>
    <t>To determine the total requirement of HCl</t>
  </si>
  <si>
    <r>
      <t xml:space="preserve">amine solution • </t>
    </r>
    <r>
      <rPr>
        <sz val="11"/>
        <rFont val="Calibri"/>
        <family val="2"/>
      </rPr>
      <t>Δ</t>
    </r>
    <r>
      <rPr>
        <sz val="11"/>
        <rFont val="Times New Roman"/>
        <family val="1"/>
      </rPr>
      <t>OH</t>
    </r>
    <r>
      <rPr>
        <vertAlign val="superscript"/>
        <sz val="11"/>
        <rFont val="Times New Roman"/>
        <family val="1"/>
      </rPr>
      <t>-</t>
    </r>
    <r>
      <rPr>
        <sz val="11"/>
        <rFont val="Times New Roman"/>
        <family val="1"/>
      </rPr>
      <t>(H</t>
    </r>
    <r>
      <rPr>
        <vertAlign val="superscript"/>
        <sz val="11"/>
        <rFont val="Times New Roman"/>
        <family val="1"/>
      </rPr>
      <t>+</t>
    </r>
    <r>
      <rPr>
        <sz val="11"/>
        <rFont val="Times New Roman"/>
        <family val="1"/>
      </rPr>
      <t>)</t>
    </r>
  </si>
  <si>
    <r>
      <t>ΔOH</t>
    </r>
    <r>
      <rPr>
        <vertAlign val="superscript"/>
        <sz val="11"/>
        <color indexed="16"/>
        <rFont val="Times New Roman"/>
        <family val="1"/>
      </rPr>
      <t>-</t>
    </r>
    <r>
      <rPr>
        <sz val="11"/>
        <color indexed="16"/>
        <rFont val="Times New Roman"/>
        <family val="1"/>
      </rPr>
      <t>(H</t>
    </r>
    <r>
      <rPr>
        <vertAlign val="superscript"/>
        <sz val="11"/>
        <color indexed="16"/>
        <rFont val="Times New Roman"/>
        <family val="1"/>
      </rPr>
      <t>+</t>
    </r>
    <r>
      <rPr>
        <sz val="11"/>
        <color indexed="16"/>
        <rFont val="Times New Roman"/>
        <family val="1"/>
      </rPr>
      <t>)</t>
    </r>
  </si>
  <si>
    <r>
      <t>(1.0•10</t>
    </r>
    <r>
      <rPr>
        <vertAlign val="superscript"/>
        <sz val="11"/>
        <color indexed="16"/>
        <rFont val="Times New Roman"/>
        <family val="1"/>
      </rPr>
      <t>-2</t>
    </r>
    <r>
      <rPr>
        <sz val="11"/>
        <color indexed="16"/>
        <rFont val="Times New Roman"/>
        <family val="1"/>
      </rPr>
      <t>)-(1.0•10</t>
    </r>
    <r>
      <rPr>
        <vertAlign val="superscript"/>
        <sz val="11"/>
        <color indexed="16"/>
        <rFont val="Times New Roman"/>
        <family val="1"/>
      </rPr>
      <t>-7</t>
    </r>
    <r>
      <rPr>
        <sz val="11"/>
        <color indexed="16"/>
        <rFont val="Times New Roman"/>
        <family val="1"/>
      </rPr>
      <t>)</t>
    </r>
  </si>
  <si>
    <t>Converting to pounds</t>
  </si>
  <si>
    <t>lb</t>
  </si>
  <si>
    <t>5000 • 3.79</t>
  </si>
  <si>
    <t>g</t>
  </si>
  <si>
    <t>1.9E4 • 1.00E-2</t>
  </si>
  <si>
    <t>(189.5 • 36.5)/454</t>
  </si>
  <si>
    <r>
      <t>MW</t>
    </r>
    <r>
      <rPr>
        <vertAlign val="subscript"/>
        <sz val="11"/>
        <rFont val="Times New Roman"/>
        <family val="1"/>
      </rPr>
      <t>HCl</t>
    </r>
  </si>
  <si>
    <r>
      <t>OH</t>
    </r>
    <r>
      <rPr>
        <vertAlign val="subscript"/>
        <sz val="11"/>
        <rFont val="Times New Roman"/>
        <family val="1"/>
      </rPr>
      <t>conc</t>
    </r>
    <r>
      <rPr>
        <vertAlign val="superscript"/>
        <sz val="11"/>
        <rFont val="Times New Roman"/>
        <family val="1"/>
      </rPr>
      <t>-</t>
    </r>
    <r>
      <rPr>
        <sz val="11"/>
        <rFont val="Times New Roman"/>
        <family val="1"/>
      </rPr>
      <t xml:space="preserve"> for pH 12</t>
    </r>
  </si>
  <si>
    <r>
      <t>OH</t>
    </r>
    <r>
      <rPr>
        <vertAlign val="subscript"/>
        <sz val="11"/>
        <rFont val="Times New Roman"/>
        <family val="1"/>
      </rPr>
      <t>conc</t>
    </r>
    <r>
      <rPr>
        <vertAlign val="superscript"/>
        <sz val="11"/>
        <rFont val="Times New Roman"/>
        <family val="1"/>
      </rPr>
      <t>-</t>
    </r>
    <r>
      <rPr>
        <sz val="11"/>
        <rFont val="Times New Roman"/>
        <family val="1"/>
      </rPr>
      <t xml:space="preserve"> for pH 7</t>
    </r>
  </si>
  <si>
    <t>gmol/L</t>
  </si>
  <si>
    <t>gmol</t>
  </si>
  <si>
    <t>g/gmol</t>
  </si>
  <si>
    <t>N</t>
  </si>
  <si>
    <r>
      <t>HCl</t>
    </r>
    <r>
      <rPr>
        <vertAlign val="subscript"/>
        <sz val="11"/>
        <rFont val="Times New Roman"/>
        <family val="1"/>
      </rPr>
      <t>amount</t>
    </r>
  </si>
  <si>
    <t>A</t>
  </si>
  <si>
    <t>Q</t>
  </si>
  <si>
    <t>HP</t>
  </si>
  <si>
    <t>Horsepower bhp</t>
  </si>
  <si>
    <t>r</t>
  </si>
  <si>
    <t>l</t>
  </si>
  <si>
    <t>lean</t>
  </si>
  <si>
    <t>e</t>
  </si>
  <si>
    <t>exchanger</t>
  </si>
  <si>
    <t>GPM • P • 0.00065</t>
  </si>
  <si>
    <r>
      <t>Total Mole % H</t>
    </r>
    <r>
      <rPr>
        <vertAlign val="subscript"/>
        <sz val="11"/>
        <rFont val="Times New Roman"/>
        <family val="1"/>
      </rPr>
      <t>2</t>
    </r>
    <r>
      <rPr>
        <sz val="11"/>
        <rFont val="Times New Roman"/>
        <family val="1"/>
      </rPr>
      <t>S and CO</t>
    </r>
    <r>
      <rPr>
        <vertAlign val="subscript"/>
        <sz val="11"/>
        <rFont val="Times New Roman"/>
        <family val="1"/>
      </rPr>
      <t xml:space="preserve">2 </t>
    </r>
    <r>
      <rPr>
        <sz val="11"/>
        <rFont val="Times New Roman"/>
        <family val="1"/>
      </rPr>
      <t xml:space="preserve"> y</t>
    </r>
  </si>
  <si>
    <t>Weight % solution     DEA   x</t>
  </si>
  <si>
    <r>
      <t>Mole %                          CO</t>
    </r>
    <r>
      <rPr>
        <vertAlign val="subscript"/>
        <sz val="11"/>
        <rFont val="Times New Roman"/>
        <family val="1"/>
      </rPr>
      <t>2</t>
    </r>
  </si>
  <si>
    <r>
      <t>Mole %                          H</t>
    </r>
    <r>
      <rPr>
        <vertAlign val="subscript"/>
        <sz val="11"/>
        <rFont val="Times New Roman"/>
        <family val="1"/>
      </rPr>
      <t>2</t>
    </r>
    <r>
      <rPr>
        <sz val="11"/>
        <rFont val="Times New Roman"/>
        <family val="1"/>
      </rPr>
      <t>S</t>
    </r>
  </si>
  <si>
    <t>Pressure                            P</t>
  </si>
  <si>
    <t>Flow Rate                         Q</t>
  </si>
  <si>
    <t xml:space="preserve"> </t>
  </si>
  <si>
    <t>Eq 21-7</t>
  </si>
  <si>
    <t>To determine Diameter of Contactor</t>
  </si>
  <si>
    <r>
      <t>D</t>
    </r>
    <r>
      <rPr>
        <vertAlign val="subscript"/>
        <sz val="11"/>
        <rFont val="Times New Roman"/>
        <family val="1"/>
      </rPr>
      <t>c</t>
    </r>
  </si>
  <si>
    <r>
      <t>44 • (Q/(P)</t>
    </r>
    <r>
      <rPr>
        <vertAlign val="superscript"/>
        <sz val="11"/>
        <rFont val="Times New Roman"/>
        <family val="1"/>
      </rPr>
      <t>1/2</t>
    </r>
    <r>
      <rPr>
        <sz val="11"/>
        <rFont val="Times New Roman"/>
        <family val="1"/>
      </rPr>
      <t>)</t>
    </r>
    <r>
      <rPr>
        <vertAlign val="superscript"/>
        <sz val="11"/>
        <rFont val="Times New Roman"/>
        <family val="1"/>
      </rPr>
      <t>1/2</t>
    </r>
  </si>
  <si>
    <r>
      <t>D</t>
    </r>
    <r>
      <rPr>
        <vertAlign val="subscript"/>
        <sz val="11"/>
        <rFont val="Times New Roman"/>
        <family val="1"/>
      </rPr>
      <t>r</t>
    </r>
  </si>
  <si>
    <r>
      <t>3.0 • (GPM)</t>
    </r>
    <r>
      <rPr>
        <vertAlign val="superscript"/>
        <sz val="11"/>
        <rFont val="Times New Roman"/>
        <family val="1"/>
      </rPr>
      <t>1/2</t>
    </r>
  </si>
  <si>
    <t>To determine Diameter of Regenerator Above Feed Point</t>
  </si>
  <si>
    <t>To determine Diameter of Regenrator Below Feed Point</t>
  </si>
  <si>
    <r>
      <t>D</t>
    </r>
    <r>
      <rPr>
        <vertAlign val="subscript"/>
        <sz val="11"/>
        <rFont val="Times New Roman"/>
        <family val="1"/>
      </rPr>
      <t>ra</t>
    </r>
  </si>
  <si>
    <r>
      <t>0.67 • D</t>
    </r>
    <r>
      <rPr>
        <vertAlign val="subscript"/>
        <sz val="11"/>
        <rFont val="Times New Roman"/>
        <family val="1"/>
      </rPr>
      <t>r</t>
    </r>
  </si>
  <si>
    <r>
      <t>D</t>
    </r>
    <r>
      <rPr>
        <vertAlign val="subscript"/>
        <sz val="11"/>
        <color indexed="18"/>
        <rFont val="Times New Roman"/>
        <family val="1"/>
      </rPr>
      <t>c</t>
    </r>
  </si>
  <si>
    <r>
      <t>Example 21-2</t>
    </r>
    <r>
      <rPr>
        <sz val="11"/>
        <rFont val="Times New Roman"/>
        <family val="1"/>
      </rPr>
      <t xml:space="preserve"> -- 30.0 MMscfd of gas available at 850 psig and containing 0.6% H</t>
    </r>
    <r>
      <rPr>
        <vertAlign val="subscript"/>
        <sz val="11"/>
        <rFont val="Times New Roman"/>
        <family val="1"/>
      </rPr>
      <t>2</t>
    </r>
    <r>
      <rPr>
        <sz val="11"/>
        <rFont val="Times New Roman"/>
        <family val="1"/>
      </rPr>
      <t>S and 2.8% CO</t>
    </r>
    <r>
      <rPr>
        <vertAlign val="subscript"/>
        <sz val="11"/>
        <rFont val="Times New Roman"/>
        <family val="1"/>
      </rPr>
      <t>2</t>
    </r>
    <r>
      <rPr>
        <sz val="11"/>
        <rFont val="Times New Roman"/>
        <family val="1"/>
      </rPr>
      <t xml:space="preserve"> is to be sweetened using 20%, by weight, DEA solution.  If a conventional DEA system is to be used, what amine circulation rate is required, and what will be the principal parameters for the DEA treating system?</t>
    </r>
  </si>
  <si>
    <r>
      <t>44 • (30/(865)</t>
    </r>
    <r>
      <rPr>
        <vertAlign val="superscript"/>
        <sz val="11"/>
        <color indexed="18"/>
        <rFont val="Times New Roman"/>
        <family val="1"/>
      </rPr>
      <t>1/2</t>
    </r>
    <r>
      <rPr>
        <sz val="11"/>
        <color indexed="18"/>
        <rFont val="Times New Roman"/>
        <family val="1"/>
      </rPr>
      <t>)</t>
    </r>
    <r>
      <rPr>
        <vertAlign val="superscript"/>
        <sz val="11"/>
        <color indexed="18"/>
        <rFont val="Times New Roman"/>
        <family val="1"/>
      </rPr>
      <t>1/2</t>
    </r>
  </si>
  <si>
    <t>72000 • 230</t>
  </si>
  <si>
    <t>11.30 • 230</t>
  </si>
  <si>
    <t>45000 • 230</t>
  </si>
  <si>
    <t>11.25 • 230</t>
  </si>
  <si>
    <t>15000 • 230</t>
  </si>
  <si>
    <t>10.2 • 230</t>
  </si>
  <si>
    <t>30000 • 230</t>
  </si>
  <si>
    <t>5.2 • 230</t>
  </si>
  <si>
    <t>230 • 850 • 0.00065</t>
  </si>
  <si>
    <t>230 • 0.06</t>
  </si>
  <si>
    <t>230 • 0.36</t>
  </si>
  <si>
    <t>psia</t>
  </si>
  <si>
    <t>in</t>
  </si>
  <si>
    <r>
      <t>D</t>
    </r>
    <r>
      <rPr>
        <vertAlign val="subscript"/>
        <sz val="11"/>
        <color indexed="18"/>
        <rFont val="Times New Roman"/>
        <family val="1"/>
      </rPr>
      <t>r</t>
    </r>
  </si>
  <si>
    <r>
      <t>3.0 • (30)</t>
    </r>
    <r>
      <rPr>
        <vertAlign val="superscript"/>
        <sz val="11"/>
        <color indexed="18"/>
        <rFont val="Times New Roman"/>
        <family val="1"/>
      </rPr>
      <t>1/2</t>
    </r>
  </si>
  <si>
    <r>
      <t>D</t>
    </r>
    <r>
      <rPr>
        <vertAlign val="subscript"/>
        <sz val="11"/>
        <color indexed="18"/>
        <rFont val="Times New Roman"/>
        <family val="1"/>
      </rPr>
      <t>ra</t>
    </r>
  </si>
  <si>
    <t>0.67 • 48</t>
  </si>
  <si>
    <t>Rounded to nearest 6"</t>
  </si>
  <si>
    <r>
      <t>Application 21-1</t>
    </r>
    <r>
      <rPr>
        <sz val="11"/>
        <rFont val="Times New Roman"/>
        <family val="1"/>
      </rPr>
      <t xml:space="preserve"> -- 5,000 gallons of amine solution with a pH of 12 is to be neutralized by the addition of hydrochloric acid (HCl).  How many pound pf pure HCl will be required?</t>
    </r>
  </si>
  <si>
    <r>
      <t>Application 21-2</t>
    </r>
    <r>
      <rPr>
        <sz val="11"/>
        <rFont val="Times New Roman"/>
        <family val="1"/>
      </rPr>
      <t xml:space="preserve"> -- 30.0 MMscfd of gas available at 850 psig and containing 0.6% H</t>
    </r>
    <r>
      <rPr>
        <vertAlign val="subscript"/>
        <sz val="11"/>
        <rFont val="Times New Roman"/>
        <family val="1"/>
      </rPr>
      <t>2</t>
    </r>
    <r>
      <rPr>
        <sz val="11"/>
        <rFont val="Times New Roman"/>
        <family val="1"/>
      </rPr>
      <t>S and 2.8% CO</t>
    </r>
    <r>
      <rPr>
        <vertAlign val="subscript"/>
        <sz val="11"/>
        <rFont val="Times New Roman"/>
        <family val="1"/>
      </rPr>
      <t>2</t>
    </r>
    <r>
      <rPr>
        <sz val="11"/>
        <rFont val="Times New Roman"/>
        <family val="1"/>
      </rPr>
      <t xml:space="preserve"> is to be sweetened using 20%, by weight, DEA solution.  If a conventional DEA system is to be used, what amine circulation rate is required, and what will be the principal parameters for the DEA treating system?</t>
    </r>
  </si>
  <si>
    <t>lb HCl</t>
  </si>
  <si>
    <t>Fig 21-14</t>
  </si>
  <si>
    <t>Fig 21-15</t>
  </si>
  <si>
    <t>LIMITS</t>
  </si>
  <si>
    <t xml:space="preserve"> =</t>
  </si>
  <si>
    <t>Heat duty, reboiler, btu/hr</t>
  </si>
  <si>
    <t>Heat duty, air cooler, btu/hr</t>
  </si>
  <si>
    <t>Heat duty, rich-lean exchanger, btu/hr</t>
  </si>
  <si>
    <t>gas flow to contactor, mmscfd</t>
  </si>
  <si>
    <t>Heat duty, reflux condenser, btu/hr</t>
  </si>
  <si>
    <t>rich, or reboiler</t>
  </si>
  <si>
    <t>x</t>
  </si>
  <si>
    <t>y</t>
  </si>
  <si>
    <t>Amine weight %</t>
  </si>
  <si>
    <t>Total mol % acid gas in sour inlet gas</t>
  </si>
  <si>
    <t>Calculation results diameters are for vessel INSIDE diameters.</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</si>
  <si>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</si>
  <si>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</si>
  <si>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</si>
  <si>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</si>
  <si>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</si>
  <si>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Area ft</t>
    </r>
    <r>
      <rPr>
        <vertAlign val="superscript"/>
        <sz val="11"/>
        <rFont val="Times New Roman"/>
        <family val="1"/>
      </rPr>
      <t>2</t>
    </r>
  </si>
  <si>
    <r>
      <rPr>
        <sz val="11"/>
        <rFont val="Calibri"/>
        <family val="2"/>
      </rPr>
      <t>∑</t>
    </r>
    <r>
      <rPr>
        <sz val="11"/>
        <rFont val="Times New Roman"/>
        <family val="1"/>
      </rPr>
      <t>S</t>
    </r>
  </si>
  <si>
    <r>
      <t>F</t>
    </r>
    <r>
      <rPr>
        <vertAlign val="superscript"/>
        <sz val="11"/>
        <rFont val="Times New Roman"/>
        <family val="1"/>
      </rPr>
      <t>A</t>
    </r>
  </si>
  <si>
    <r>
      <t>H</t>
    </r>
    <r>
      <rPr>
        <vertAlign val="subscript"/>
        <sz val="11"/>
        <rFont val="Calibri"/>
        <family val="2"/>
      </rPr>
      <t>∞</t>
    </r>
  </si>
  <si>
    <r>
      <t>W</t>
    </r>
    <r>
      <rPr>
        <vertAlign val="superscript"/>
        <sz val="11"/>
        <rFont val="Times New Roman"/>
        <family val="1"/>
      </rPr>
      <t>S</t>
    </r>
  </si>
  <si>
    <r>
      <t>M</t>
    </r>
    <r>
      <rPr>
        <vertAlign val="superscript"/>
        <sz val="11"/>
        <rFont val="Times New Roman"/>
        <family val="1"/>
      </rPr>
      <t>F</t>
    </r>
  </si>
  <si>
    <r>
      <t>M</t>
    </r>
    <r>
      <rPr>
        <vertAlign val="superscript"/>
        <sz val="11"/>
        <rFont val="Times New Roman"/>
        <family val="1"/>
      </rPr>
      <t>S</t>
    </r>
  </si>
  <si>
    <r>
      <t>P</t>
    </r>
    <r>
      <rPr>
        <vertAlign val="superscript"/>
        <sz val="11"/>
        <rFont val="Times New Roman"/>
        <family val="1"/>
      </rPr>
      <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</si>
</sst>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E+00"/>
    <numFmt numFmtId="166" formatCode="0.0"/>
  </numFmts>
  <fonts count="23">
    <font>
      <sz val="11"/>
      <color theme="1"/>
      <name val="Calibri"/>
      <family val="2"/>
      <scheme val="minor"/>
    </font>
    <font>
      <sz val="10"/>
      <name val="Times New Roman"/>
      <family val="1"/>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vertAlign val="superscript"/>
      <sz val="11"/>
      <name val="Times New Roman"/>
      <family val="1"/>
    </font>
    <font>
      <sz val="11"/>
      <color indexed="16"/>
      <name val="Times New Roman"/>
      <family val="1"/>
    </font>
    <font>
      <b/>
      <sz val="11"/>
      <color indexed="16"/>
      <name val="Times New Roman"/>
      <family val="1"/>
    </font>
    <font>
      <b/>
      <u/>
      <sz val="11"/>
      <color indexed="16"/>
      <name val="Times New Roman"/>
      <family val="1"/>
    </font>
    <font>
      <vertAlign val="superscript"/>
      <sz val="11"/>
      <color indexed="16"/>
      <name val="Times New Roman"/>
      <family val="1"/>
    </font>
    <font>
      <vertAlign val="subscript"/>
      <sz val="11"/>
      <color indexed="18"/>
      <name val="Times New Roman"/>
      <family val="1"/>
    </font>
    <font>
      <sz val="10"/>
      <color indexed="18"/>
      <name val="Arial"/>
      <family val="2"/>
    </font>
    <font>
      <b/>
      <sz val="11"/>
      <color indexed="18"/>
      <name val="Times New Roman"/>
      <family val="1"/>
    </font>
    <font>
      <vertAlign val="superscript"/>
      <sz val="11"/>
      <color indexed="18"/>
      <name val="Times New Roman"/>
      <family val="1"/>
    </font>
    <font>
      <b/>
      <vertAlign val="superscript"/>
      <sz val="11"/>
      <color indexed="18"/>
      <name val="Times New Roman"/>
      <family val="1"/>
    </font>
    <font>
      <sz val="11"/>
      <name val="Calibri"/>
      <family val="2"/>
    </font>
    <font>
      <sz val="11"/>
      <color rgb="FFC00000"/>
      <name val="Times New Roman"/>
      <family val="1"/>
    </font>
    <font>
      <sz val="11"/>
      <color theme="5" tint="-0.249977111117893"/>
      <name val="Times New Roman"/>
      <family val="1"/>
    </font>
    <font>
      <sz val="11"/>
      <color theme="1"/>
      <name val="Times Roman"/>
      <family val="1"/>
    </font>
    <font>
      <b/>
      <sz val="11"/>
      <name val="Arial"/>
      <family val="2"/>
    </font>
    <font>
      <vertAlign val="subscript"/>
      <sz val="11"/>
      <name val="Calibri"/>
      <family val="2"/>
    </font>
  </fonts>
  <fills count="4">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s>
  <borders count="2">
    <border>
      <left/>
      <right/>
      <top/>
      <bottom/>
      <diagonal/>
    </border>
    <border>
      <left/>
      <right/>
      <top/>
      <bottom style="medium">
        <color indexed="64"/>
      </bottom>
      <diagonal/>
    </border>
  </borders>
  <cellStyleXfs count="1">
    <xf numFmtId="0" fontId="0" fillId="0" borderId="0"/>
  </cellStyleXfs>
  <cellXfs count="114">
    <xf numFmtId="0" fontId="0" fillId="0" borderId="0" xfId="0"/>
    <xf numFmtId="0" fontId="1" fillId="0" borderId="0" xfId="0" applyFont="1"/>
    <xf numFmtId="0" fontId="3" fillId="0" borderId="0" xfId="0" applyFont="1"/>
    <xf numFmtId="0" fontId="3" fillId="0" borderId="0" xfId="0" applyFont="1" applyAlignment="1">
      <alignment horizontal="center"/>
    </xf>
    <xf numFmtId="0" fontId="3" fillId="2" borderId="0" xfId="0" applyFont="1" applyFill="1" applyBorder="1" applyAlignment="1" applyProtection="1">
      <alignment horizontal="center"/>
      <protection locked="0"/>
    </xf>
    <xf numFmtId="0" fontId="20" fillId="0" borderId="0" xfId="0" applyFont="1"/>
    <xf numFmtId="0" fontId="3" fillId="0" borderId="0" xfId="0" applyFont="1" applyAlignment="1">
      <alignment horizontal="center" vertical="top"/>
    </xf>
    <xf numFmtId="0" fontId="3" fillId="0" borderId="0" xfId="0" applyFont="1" applyAlignment="1">
      <alignment vertical="top" wrapText="1"/>
    </xf>
    <xf numFmtId="0" fontId="2" fillId="0" borderId="0" xfId="0" applyFont="1" applyAlignment="1">
      <alignment horizontal="left" vertical="top"/>
    </xf>
    <xf numFmtId="0" fontId="0" fillId="0" borderId="0" xfId="0" applyFont="1" applyAlignment="1">
      <alignment horizontal="center" vertical="top"/>
    </xf>
    <xf numFmtId="0" fontId="21" fillId="0" borderId="0" xfId="0" applyFont="1" applyAlignment="1">
      <alignment horizontal="center" vertical="top" wrapText="1"/>
    </xf>
    <xf numFmtId="0" fontId="0" fillId="0" borderId="0" xfId="0" applyFont="1" applyAlignment="1">
      <alignment horizontal="center"/>
    </xf>
    <xf numFmtId="0" fontId="21" fillId="0" borderId="1" xfId="0" applyFont="1" applyBorder="1" applyAlignment="1">
      <alignment horizontal="center" vertical="top" wrapText="1"/>
    </xf>
    <xf numFmtId="0" fontId="0" fillId="0" borderId="1" xfId="0" applyFont="1" applyBorder="1" applyAlignment="1">
      <alignment horizontal="center"/>
    </xf>
    <xf numFmtId="0" fontId="20" fillId="0" borderId="0" xfId="0" applyFont="1" applyAlignment="1">
      <alignment horizontal="left"/>
    </xf>
    <xf numFmtId="0" fontId="2" fillId="3" borderId="0" xfId="0" applyFont="1" applyFill="1" applyBorder="1" applyAlignment="1" applyProtection="1">
      <alignment horizontal="left" vertical="top" wrapText="1"/>
    </xf>
    <xf numFmtId="0" fontId="4" fillId="3" borderId="0" xfId="0" applyFont="1" applyFill="1" applyBorder="1" applyAlignment="1" applyProtection="1">
      <alignment horizontal="center"/>
    </xf>
    <xf numFmtId="0" fontId="4" fillId="3" borderId="0" xfId="0" applyFont="1" applyFill="1" applyBorder="1" applyAlignment="1" applyProtection="1">
      <alignment horizontal="left"/>
    </xf>
    <xf numFmtId="0" fontId="3" fillId="0" borderId="0" xfId="0" applyFont="1" applyProtection="1"/>
    <xf numFmtId="0" fontId="2" fillId="2" borderId="0" xfId="0" applyFont="1" applyFill="1" applyBorder="1" applyAlignment="1" applyProtection="1">
      <alignment horizontal="left" vertical="top" wrapText="1"/>
    </xf>
    <xf numFmtId="0" fontId="4" fillId="2" borderId="0" xfId="0" applyFont="1" applyFill="1" applyBorder="1" applyAlignment="1" applyProtection="1">
      <alignment horizontal="center"/>
    </xf>
    <xf numFmtId="0" fontId="4" fillId="2" borderId="0" xfId="0" applyFont="1" applyFill="1" applyBorder="1" applyAlignment="1" applyProtection="1">
      <alignment horizontal="left"/>
    </xf>
    <xf numFmtId="0" fontId="3" fillId="3" borderId="0" xfId="0" applyFont="1" applyFill="1" applyBorder="1" applyProtection="1"/>
    <xf numFmtId="0" fontId="3" fillId="3" borderId="0" xfId="0" applyFont="1" applyFill="1" applyBorder="1" applyAlignment="1" applyProtection="1">
      <alignment horizontal="center"/>
    </xf>
    <xf numFmtId="0" fontId="3" fillId="3" borderId="0" xfId="0" applyFont="1" applyFill="1" applyBorder="1" applyAlignment="1" applyProtection="1">
      <alignment horizontal="left"/>
    </xf>
    <xf numFmtId="0" fontId="4" fillId="3" borderId="0"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xf>
    <xf numFmtId="0" fontId="4" fillId="2" borderId="0" xfId="0" applyFont="1" applyFill="1" applyBorder="1" applyProtection="1"/>
    <xf numFmtId="0" fontId="3" fillId="3" borderId="0" xfId="0" applyFont="1" applyFill="1" applyBorder="1" applyAlignment="1" applyProtection="1">
      <alignment horizontal="right"/>
    </xf>
    <xf numFmtId="0" fontId="3" fillId="2" borderId="0" xfId="0" applyFont="1" applyFill="1" applyBorder="1" applyAlignment="1" applyProtection="1">
      <alignment horizontal="right"/>
    </xf>
    <xf numFmtId="11" fontId="18" fillId="3" borderId="0" xfId="0" applyNumberFormat="1" applyFont="1" applyFill="1" applyBorder="1" applyAlignment="1" applyProtection="1">
      <alignment horizontal="center"/>
    </xf>
    <xf numFmtId="0" fontId="18" fillId="3" borderId="0" xfId="0" applyFont="1" applyFill="1" applyBorder="1" applyAlignment="1" applyProtection="1">
      <alignment horizontal="center"/>
    </xf>
    <xf numFmtId="164" fontId="3" fillId="3" borderId="0" xfId="0" applyNumberFormat="1" applyFont="1" applyFill="1" applyBorder="1" applyAlignment="1" applyProtection="1">
      <alignment horizontal="left"/>
    </xf>
    <xf numFmtId="164" fontId="3" fillId="2" borderId="0" xfId="0" applyNumberFormat="1" applyFont="1" applyFill="1" applyBorder="1" applyAlignment="1" applyProtection="1">
      <alignment horizontal="left"/>
    </xf>
    <xf numFmtId="0" fontId="3" fillId="3" borderId="0" xfId="0" applyFont="1" applyFill="1" applyBorder="1" applyAlignment="1" applyProtection="1">
      <alignment horizontal="left"/>
    </xf>
    <xf numFmtId="0" fontId="3" fillId="2" borderId="0" xfId="0" applyFont="1" applyFill="1" applyBorder="1" applyAlignment="1" applyProtection="1">
      <alignment horizontal="left"/>
    </xf>
    <xf numFmtId="0" fontId="3" fillId="3" borderId="0" xfId="0" applyFont="1" applyFill="1" applyBorder="1" applyAlignment="1" applyProtection="1">
      <alignment horizontal="center"/>
    </xf>
    <xf numFmtId="0" fontId="3" fillId="2" borderId="0" xfId="0" applyFont="1" applyFill="1" applyBorder="1" applyAlignment="1" applyProtection="1">
      <alignment horizontal="center"/>
    </xf>
    <xf numFmtId="0" fontId="10" fillId="3" borderId="0" xfId="0" applyFont="1" applyFill="1" applyBorder="1" applyAlignment="1" applyProtection="1">
      <alignment horizontal="left"/>
    </xf>
    <xf numFmtId="0" fontId="8" fillId="3" borderId="0" xfId="0" applyFont="1" applyFill="1" applyBorder="1" applyAlignment="1" applyProtection="1">
      <alignment horizontal="left"/>
    </xf>
    <xf numFmtId="0" fontId="8" fillId="3" borderId="0" xfId="0" applyFont="1" applyFill="1" applyBorder="1" applyProtection="1"/>
    <xf numFmtId="0" fontId="8" fillId="3" borderId="0" xfId="0" applyFont="1" applyFill="1" applyBorder="1" applyAlignment="1" applyProtection="1">
      <alignment horizontal="center"/>
    </xf>
    <xf numFmtId="0" fontId="10" fillId="2" borderId="0"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0" xfId="0" applyFont="1" applyFill="1" applyBorder="1" applyProtection="1"/>
    <xf numFmtId="0" fontId="8" fillId="2" borderId="0" xfId="0" applyFont="1" applyFill="1" applyBorder="1" applyAlignment="1" applyProtection="1">
      <alignment horizontal="center"/>
    </xf>
    <xf numFmtId="0" fontId="8" fillId="3" borderId="0" xfId="0" applyFont="1" applyFill="1" applyBorder="1" applyAlignment="1" applyProtection="1">
      <alignment horizontal="right"/>
    </xf>
    <xf numFmtId="11" fontId="8" fillId="3" borderId="0" xfId="0" applyNumberFormat="1" applyFont="1" applyFill="1" applyBorder="1" applyAlignment="1" applyProtection="1">
      <alignment horizontal="center"/>
    </xf>
    <xf numFmtId="164" fontId="9" fillId="3" borderId="0" xfId="0" applyNumberFormat="1" applyFont="1" applyFill="1" applyBorder="1" applyAlignment="1" applyProtection="1">
      <alignment horizontal="left"/>
    </xf>
    <xf numFmtId="0" fontId="8" fillId="2" borderId="0" xfId="0" applyFont="1" applyFill="1" applyBorder="1" applyAlignment="1" applyProtection="1">
      <alignment horizontal="right"/>
    </xf>
    <xf numFmtId="164" fontId="9" fillId="2" borderId="0" xfId="0" applyNumberFormat="1" applyFont="1" applyFill="1" applyBorder="1" applyAlignment="1" applyProtection="1">
      <alignment horizontal="left"/>
    </xf>
    <xf numFmtId="164" fontId="8" fillId="3" borderId="0" xfId="0" applyNumberFormat="1" applyFont="1" applyFill="1" applyBorder="1" applyAlignment="1" applyProtection="1">
      <alignment horizontal="center"/>
    </xf>
    <xf numFmtId="164" fontId="8" fillId="2" borderId="0" xfId="0" applyNumberFormat="1" applyFont="1" applyFill="1" applyBorder="1" applyAlignment="1" applyProtection="1">
      <alignment horizontal="center"/>
    </xf>
    <xf numFmtId="165" fontId="8" fillId="3" borderId="0" xfId="0" applyNumberFormat="1" applyFont="1" applyFill="1" applyBorder="1" applyAlignment="1" applyProtection="1">
      <alignment horizontal="center"/>
    </xf>
    <xf numFmtId="164" fontId="4" fillId="3" borderId="0" xfId="0" applyNumberFormat="1" applyFont="1" applyFill="1" applyBorder="1" applyAlignment="1" applyProtection="1">
      <alignment horizontal="center"/>
    </xf>
    <xf numFmtId="164" fontId="4" fillId="3" borderId="0" xfId="0" applyNumberFormat="1" applyFont="1" applyFill="1" applyBorder="1" applyAlignment="1" applyProtection="1">
      <alignment horizontal="left"/>
    </xf>
    <xf numFmtId="164" fontId="4" fillId="2" borderId="0" xfId="0" applyNumberFormat="1" applyFont="1" applyFill="1" applyBorder="1" applyAlignment="1" applyProtection="1">
      <alignment horizontal="center"/>
    </xf>
    <xf numFmtId="164" fontId="4" fillId="2" borderId="0" xfId="0" applyNumberFormat="1" applyFont="1" applyFill="1" applyBorder="1" applyAlignment="1" applyProtection="1">
      <alignment horizontal="left"/>
    </xf>
    <xf numFmtId="1" fontId="4" fillId="3" borderId="0" xfId="0" applyNumberFormat="1" applyFont="1" applyFill="1" applyBorder="1" applyAlignment="1" applyProtection="1">
      <alignment horizontal="center"/>
    </xf>
    <xf numFmtId="164" fontId="14" fillId="3" borderId="0" xfId="0" applyNumberFormat="1" applyFont="1" applyFill="1" applyBorder="1" applyAlignment="1" applyProtection="1">
      <alignment horizontal="left"/>
    </xf>
    <xf numFmtId="164" fontId="14" fillId="2" borderId="0" xfId="0" applyNumberFormat="1" applyFont="1" applyFill="1" applyBorder="1" applyAlignment="1" applyProtection="1">
      <alignment horizontal="left"/>
    </xf>
    <xf numFmtId="3" fontId="4" fillId="3" borderId="0" xfId="0" applyNumberFormat="1" applyFont="1" applyFill="1" applyBorder="1" applyAlignment="1" applyProtection="1">
      <alignment horizontal="center"/>
    </xf>
    <xf numFmtId="0" fontId="13" fillId="3" borderId="0" xfId="0" applyFont="1" applyFill="1" applyBorder="1" applyAlignment="1" applyProtection="1"/>
    <xf numFmtId="164" fontId="14" fillId="3"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0" fontId="13" fillId="2" borderId="0" xfId="0" applyFont="1" applyFill="1" applyBorder="1" applyAlignment="1" applyProtection="1"/>
    <xf numFmtId="164" fontId="14" fillId="2" borderId="0" xfId="0" applyNumberFormat="1" applyFont="1" applyFill="1" applyBorder="1" applyAlignment="1" applyProtection="1">
      <alignment horizontal="center"/>
    </xf>
    <xf numFmtId="0" fontId="13" fillId="3" borderId="0" xfId="0" applyFont="1" applyFill="1" applyBorder="1" applyAlignment="1" applyProtection="1">
      <alignment horizontal="left"/>
    </xf>
    <xf numFmtId="166" fontId="4" fillId="3" borderId="0" xfId="0" applyNumberFormat="1" applyFont="1" applyFill="1" applyBorder="1" applyAlignment="1" applyProtection="1">
      <alignment horizontal="center"/>
    </xf>
    <xf numFmtId="0" fontId="14" fillId="3" borderId="0" xfId="0" applyFont="1" applyFill="1" applyBorder="1" applyAlignment="1" applyProtection="1">
      <alignment horizontal="left"/>
    </xf>
    <xf numFmtId="0" fontId="13" fillId="2" borderId="0" xfId="0" applyFont="1" applyFill="1" applyBorder="1" applyAlignment="1" applyProtection="1">
      <alignment horizontal="left"/>
    </xf>
    <xf numFmtId="0" fontId="14" fillId="2" borderId="0" xfId="0" applyFont="1" applyFill="1" applyBorder="1" applyAlignment="1" applyProtection="1">
      <alignment horizontal="left"/>
    </xf>
    <xf numFmtId="0" fontId="19"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left"/>
    </xf>
    <xf numFmtId="0" fontId="3" fillId="3" borderId="0" xfId="0" applyFont="1" applyFill="1" applyBorder="1" applyAlignment="1" applyProtection="1">
      <alignment wrapText="1"/>
    </xf>
    <xf numFmtId="0" fontId="3" fillId="2" borderId="0" xfId="0" applyFont="1" applyFill="1" applyBorder="1" applyAlignment="1" applyProtection="1">
      <alignment wrapText="1"/>
    </xf>
    <xf numFmtId="2" fontId="3" fillId="3" borderId="0" xfId="0" applyNumberFormat="1" applyFont="1" applyFill="1" applyBorder="1" applyAlignment="1" applyProtection="1">
      <alignment horizontal="center"/>
    </xf>
    <xf numFmtId="0" fontId="5" fillId="3" borderId="0" xfId="0" applyFont="1" applyFill="1" applyBorder="1" applyAlignment="1" applyProtection="1"/>
    <xf numFmtId="0" fontId="5" fillId="2" borderId="0" xfId="0" applyFont="1" applyFill="1" applyBorder="1" applyAlignment="1" applyProtection="1"/>
    <xf numFmtId="164" fontId="3" fillId="3" borderId="0" xfId="0" applyNumberFormat="1" applyFont="1" applyFill="1" applyBorder="1" applyAlignment="1" applyProtection="1">
      <alignment horizontal="center"/>
    </xf>
    <xf numFmtId="164" fontId="3" fillId="2" borderId="0" xfId="0" applyNumberFormat="1" applyFont="1" applyFill="1" applyBorder="1" applyAlignment="1" applyProtection="1">
      <alignment horizontal="center"/>
    </xf>
    <xf numFmtId="0" fontId="4" fillId="3" borderId="0" xfId="0" applyFont="1" applyFill="1" applyBorder="1" applyAlignment="1" applyProtection="1">
      <alignment horizontal="right"/>
    </xf>
    <xf numFmtId="1" fontId="14" fillId="3" borderId="0" xfId="0" applyNumberFormat="1" applyFont="1" applyFill="1" applyBorder="1" applyAlignment="1" applyProtection="1">
      <alignment horizontal="center"/>
    </xf>
    <xf numFmtId="0" fontId="4" fillId="2" borderId="0" xfId="0" applyFont="1" applyFill="1" applyBorder="1" applyAlignment="1" applyProtection="1">
      <alignment horizontal="right"/>
    </xf>
    <xf numFmtId="1" fontId="14" fillId="2" borderId="0" xfId="0" applyNumberFormat="1" applyFont="1" applyFill="1" applyBorder="1" applyAlignment="1" applyProtection="1">
      <alignment horizontal="center"/>
    </xf>
    <xf numFmtId="3" fontId="4" fillId="3" borderId="0" xfId="0" applyNumberFormat="1" applyFont="1" applyFill="1" applyBorder="1" applyAlignment="1" applyProtection="1"/>
    <xf numFmtId="3" fontId="4" fillId="2" borderId="0" xfId="0" applyNumberFormat="1" applyFont="1" applyFill="1" applyBorder="1" applyAlignment="1" applyProtection="1"/>
    <xf numFmtId="11" fontId="14" fillId="3" borderId="0" xfId="0" applyNumberFormat="1" applyFont="1" applyFill="1" applyBorder="1" applyAlignment="1" applyProtection="1">
      <alignment horizontal="center"/>
    </xf>
    <xf numFmtId="165" fontId="14" fillId="3" borderId="0" xfId="0" applyNumberFormat="1" applyFont="1" applyFill="1" applyBorder="1" applyAlignment="1" applyProtection="1">
      <alignment horizontal="center"/>
    </xf>
    <xf numFmtId="0" fontId="4" fillId="3" borderId="0" xfId="0" applyFont="1" applyFill="1" applyBorder="1" applyAlignment="1" applyProtection="1">
      <alignment horizontal="center"/>
    </xf>
    <xf numFmtId="0" fontId="14" fillId="3" borderId="0" xfId="0" applyFont="1" applyFill="1" applyBorder="1" applyAlignment="1" applyProtection="1">
      <alignment horizontal="center"/>
    </xf>
    <xf numFmtId="0" fontId="4" fillId="2" borderId="0" xfId="0" applyFont="1" applyFill="1" applyBorder="1" applyAlignment="1" applyProtection="1">
      <alignment horizontal="center"/>
    </xf>
    <xf numFmtId="0" fontId="14" fillId="2" borderId="0" xfId="0" applyFont="1" applyFill="1" applyBorder="1" applyAlignment="1" applyProtection="1">
      <alignment horizontal="center"/>
    </xf>
    <xf numFmtId="166" fontId="14" fillId="3" borderId="0" xfId="0" applyNumberFormat="1" applyFont="1" applyFill="1" applyBorder="1" applyAlignment="1" applyProtection="1">
      <alignment horizontal="center"/>
    </xf>
    <xf numFmtId="0" fontId="4" fillId="0" borderId="0" xfId="0" applyFont="1" applyFill="1" applyBorder="1" applyProtection="1"/>
    <xf numFmtId="0" fontId="4" fillId="0" borderId="0" xfId="0" applyFont="1" applyFill="1" applyBorder="1" applyAlignment="1" applyProtection="1">
      <alignment horizontal="center"/>
    </xf>
    <xf numFmtId="0" fontId="4" fillId="0" borderId="0" xfId="0" applyFont="1" applyFill="1" applyBorder="1" applyAlignment="1" applyProtection="1"/>
    <xf numFmtId="166"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3" fillId="0" borderId="0" xfId="0" applyFont="1" applyAlignment="1" applyProtection="1">
      <alignment horizontal="center"/>
      <protection locked="0"/>
    </xf>
    <xf numFmtId="11" fontId="18" fillId="2" borderId="0" xfId="0" applyNumberFormat="1" applyFont="1" applyFill="1" applyBorder="1" applyAlignment="1" applyProtection="1">
      <alignment horizontal="center"/>
      <protection locked="0"/>
    </xf>
    <xf numFmtId="0" fontId="18" fillId="2" borderId="0" xfId="0" applyFont="1" applyFill="1" applyBorder="1" applyAlignment="1" applyProtection="1">
      <alignment horizontal="center"/>
      <protection locked="0"/>
    </xf>
    <xf numFmtId="11" fontId="8" fillId="2" borderId="0" xfId="0" applyNumberFormat="1" applyFont="1" applyFill="1" applyBorder="1" applyAlignment="1" applyProtection="1">
      <alignment horizontal="center"/>
      <protection locked="0"/>
    </xf>
    <xf numFmtId="166" fontId="4" fillId="2" borderId="0" xfId="0" applyNumberFormat="1" applyFont="1" applyFill="1" applyBorder="1" applyAlignment="1" applyProtection="1">
      <alignment horizontal="center"/>
      <protection locked="0"/>
    </xf>
    <xf numFmtId="0" fontId="3" fillId="0" borderId="0" xfId="0" applyFont="1" applyProtection="1">
      <protection locked="0"/>
    </xf>
    <xf numFmtId="2" fontId="3" fillId="2" borderId="0" xfId="0" applyNumberFormat="1" applyFont="1" applyFill="1" applyBorder="1" applyAlignment="1" applyProtection="1">
      <alignment horizontal="center"/>
      <protection locked="0"/>
    </xf>
    <xf numFmtId="0" fontId="4" fillId="2" borderId="0" xfId="0" applyFont="1" applyFill="1" applyBorder="1" applyProtection="1">
      <protection locked="0"/>
    </xf>
    <xf numFmtId="1" fontId="14" fillId="2" borderId="0" xfId="0" applyNumberFormat="1" applyFont="1" applyFill="1" applyBorder="1" applyAlignment="1" applyProtection="1">
      <alignment horizontal="center"/>
      <protection locked="0"/>
    </xf>
    <xf numFmtId="11" fontId="14" fillId="2" borderId="0" xfId="0" applyNumberFormat="1" applyFont="1" applyFill="1" applyBorder="1" applyAlignment="1" applyProtection="1">
      <alignment horizontal="center"/>
      <protection locked="0"/>
    </xf>
    <xf numFmtId="165" fontId="14" fillId="2" borderId="0" xfId="0" applyNumberFormat="1" applyFont="1" applyFill="1" applyBorder="1" applyAlignment="1" applyProtection="1">
      <alignment horizontal="center"/>
      <protection locked="0"/>
    </xf>
    <xf numFmtId="166" fontId="14" fillId="2" borderId="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zoomScaleNormal="100" workbookViewId="0">
      <selection activeCell="G19" sqref="G19"/>
    </sheetView>
  </sheetViews>
  <sheetFormatPr defaultRowHeight="15"/>
  <cols>
    <col min="1" max="1" width="6.7109375" style="6" bestFit="1" customWidth="1"/>
    <col min="2" max="2" width="2" style="9" bestFit="1" customWidth="1"/>
    <col min="3" max="3" width="36.42578125" style="7" bestFit="1" customWidth="1"/>
    <col min="4" max="4" width="9.140625" style="2"/>
    <col min="5" max="5" width="6.7109375" style="6" bestFit="1" customWidth="1"/>
    <col min="6" max="6" width="2" style="9" bestFit="1" customWidth="1"/>
    <col min="7" max="7" width="36.42578125" style="7" bestFit="1" customWidth="1"/>
    <col min="8" max="16384" width="9.140625" style="1"/>
  </cols>
  <sheetData>
    <row r="1" spans="1:7">
      <c r="A1" s="10" t="s">
        <v>9</v>
      </c>
      <c r="B1" s="11"/>
      <c r="C1" s="11"/>
      <c r="D1" s="11"/>
      <c r="E1" s="11"/>
      <c r="F1" s="11"/>
      <c r="G1" s="11"/>
    </row>
    <row r="2" spans="1:7" ht="15.75" thickBot="1">
      <c r="A2" s="12" t="s">
        <v>0</v>
      </c>
      <c r="B2" s="13"/>
      <c r="C2" s="13"/>
      <c r="D2" s="13"/>
      <c r="E2" s="13"/>
      <c r="F2" s="13"/>
      <c r="G2" s="13"/>
    </row>
    <row r="3" spans="1:7" ht="18">
      <c r="A3" s="6" t="s">
        <v>139</v>
      </c>
      <c r="B3" s="6" t="s">
        <v>1</v>
      </c>
      <c r="C3" s="7" t="s">
        <v>210</v>
      </c>
      <c r="D3" s="6"/>
      <c r="E3" s="6" t="s">
        <v>19</v>
      </c>
      <c r="F3" s="6" t="s">
        <v>1</v>
      </c>
      <c r="G3" s="7" t="s">
        <v>44</v>
      </c>
    </row>
    <row r="4" spans="1:7">
      <c r="A4" s="6" t="s">
        <v>10</v>
      </c>
      <c r="B4" s="6" t="s">
        <v>1</v>
      </c>
      <c r="C4" s="7" t="s">
        <v>27</v>
      </c>
      <c r="E4" s="6" t="s">
        <v>211</v>
      </c>
      <c r="F4" s="6" t="s">
        <v>1</v>
      </c>
      <c r="G4" s="7" t="s">
        <v>45</v>
      </c>
    </row>
    <row r="5" spans="1:7" ht="18">
      <c r="A5" s="6" t="s">
        <v>212</v>
      </c>
      <c r="B5" s="6" t="s">
        <v>1</v>
      </c>
      <c r="C5" s="7" t="s">
        <v>28</v>
      </c>
      <c r="E5" s="6" t="s">
        <v>20</v>
      </c>
      <c r="F5" s="6" t="s">
        <v>1</v>
      </c>
      <c r="G5" s="7" t="s">
        <v>46</v>
      </c>
    </row>
    <row r="6" spans="1:7">
      <c r="A6" s="6" t="s">
        <v>11</v>
      </c>
      <c r="B6" s="6" t="s">
        <v>1</v>
      </c>
      <c r="C6" s="7" t="s">
        <v>29</v>
      </c>
      <c r="E6" s="6" t="s">
        <v>21</v>
      </c>
      <c r="F6" s="6" t="s">
        <v>1</v>
      </c>
      <c r="G6" s="7" t="s">
        <v>47</v>
      </c>
    </row>
    <row r="7" spans="1:7">
      <c r="A7" s="6" t="s">
        <v>12</v>
      </c>
      <c r="B7" s="6" t="s">
        <v>1</v>
      </c>
      <c r="C7" s="7" t="s">
        <v>30</v>
      </c>
      <c r="E7" s="6" t="s">
        <v>22</v>
      </c>
      <c r="F7" s="6" t="s">
        <v>1</v>
      </c>
      <c r="G7" s="7" t="s">
        <v>48</v>
      </c>
    </row>
    <row r="8" spans="1:7" ht="30">
      <c r="A8" s="6" t="s">
        <v>213</v>
      </c>
      <c r="B8" s="6" t="s">
        <v>1</v>
      </c>
      <c r="C8" s="7" t="s">
        <v>31</v>
      </c>
      <c r="E8" s="6" t="s">
        <v>6</v>
      </c>
      <c r="F8" s="6" t="s">
        <v>1</v>
      </c>
      <c r="G8" s="7" t="s">
        <v>49</v>
      </c>
    </row>
    <row r="9" spans="1:7" ht="18">
      <c r="A9" s="6" t="s">
        <v>141</v>
      </c>
      <c r="B9" s="6" t="s">
        <v>1</v>
      </c>
      <c r="C9" s="7" t="s">
        <v>142</v>
      </c>
      <c r="E9" s="6" t="s">
        <v>214</v>
      </c>
      <c r="F9" s="6" t="s">
        <v>1</v>
      </c>
      <c r="G9" s="7" t="s">
        <v>50</v>
      </c>
    </row>
    <row r="10" spans="1:7">
      <c r="A10" s="6" t="s">
        <v>2</v>
      </c>
      <c r="B10" s="6" t="s">
        <v>1</v>
      </c>
      <c r="C10" s="7" t="s">
        <v>32</v>
      </c>
      <c r="E10" s="6" t="s">
        <v>7</v>
      </c>
      <c r="F10" s="6" t="s">
        <v>1</v>
      </c>
      <c r="G10" s="7" t="s">
        <v>51</v>
      </c>
    </row>
    <row r="11" spans="1:7">
      <c r="A11" s="6" t="s">
        <v>4</v>
      </c>
      <c r="B11" s="6" t="s">
        <v>1</v>
      </c>
      <c r="C11" s="7" t="s">
        <v>33</v>
      </c>
      <c r="E11" s="3" t="s">
        <v>200</v>
      </c>
      <c r="F11" s="2" t="s">
        <v>193</v>
      </c>
      <c r="G11" s="2" t="s">
        <v>202</v>
      </c>
    </row>
    <row r="12" spans="1:7" ht="18">
      <c r="A12" s="6" t="s">
        <v>215</v>
      </c>
      <c r="B12" s="6" t="s">
        <v>1</v>
      </c>
      <c r="C12" s="7" t="s">
        <v>34</v>
      </c>
      <c r="E12" s="3" t="s">
        <v>201</v>
      </c>
      <c r="F12" s="2" t="s">
        <v>193</v>
      </c>
      <c r="G12" s="2" t="s">
        <v>203</v>
      </c>
    </row>
    <row r="13" spans="1:7" ht="18">
      <c r="A13" s="6" t="s">
        <v>216</v>
      </c>
      <c r="B13" s="6" t="s">
        <v>1</v>
      </c>
      <c r="C13" s="7" t="s">
        <v>35</v>
      </c>
      <c r="E13" s="8" t="s">
        <v>23</v>
      </c>
      <c r="F13" s="8"/>
      <c r="G13" s="8"/>
    </row>
    <row r="14" spans="1:7">
      <c r="A14" s="6" t="s">
        <v>13</v>
      </c>
      <c r="B14" s="6" t="s">
        <v>1</v>
      </c>
      <c r="C14" s="7" t="s">
        <v>36</v>
      </c>
      <c r="E14" s="6" t="s">
        <v>24</v>
      </c>
      <c r="F14" s="6" t="s">
        <v>1</v>
      </c>
      <c r="G14" s="7" t="s">
        <v>52</v>
      </c>
    </row>
    <row r="15" spans="1:7">
      <c r="A15" s="6" t="s">
        <v>14</v>
      </c>
      <c r="B15" s="6" t="s">
        <v>1</v>
      </c>
      <c r="C15" s="7" t="s">
        <v>37</v>
      </c>
      <c r="E15" s="6">
        <v>1</v>
      </c>
      <c r="F15" s="6" t="s">
        <v>1</v>
      </c>
      <c r="G15" s="7" t="s">
        <v>53</v>
      </c>
    </row>
    <row r="16" spans="1:7">
      <c r="A16" s="6" t="s">
        <v>137</v>
      </c>
      <c r="B16" s="6" t="s">
        <v>1</v>
      </c>
      <c r="C16" s="7" t="s">
        <v>38</v>
      </c>
      <c r="E16" s="6">
        <v>2</v>
      </c>
      <c r="F16" s="6" t="s">
        <v>1</v>
      </c>
      <c r="G16" s="7" t="s">
        <v>54</v>
      </c>
    </row>
    <row r="17" spans="1:7" ht="18">
      <c r="A17" s="6" t="s">
        <v>217</v>
      </c>
      <c r="B17" s="6" t="s">
        <v>1</v>
      </c>
      <c r="C17" s="7" t="s">
        <v>39</v>
      </c>
      <c r="E17" s="6" t="s">
        <v>25</v>
      </c>
      <c r="F17" s="6" t="s">
        <v>1</v>
      </c>
      <c r="G17" s="7" t="s">
        <v>55</v>
      </c>
    </row>
    <row r="18" spans="1:7">
      <c r="A18" s="6" t="s">
        <v>15</v>
      </c>
      <c r="B18" s="6" t="s">
        <v>1</v>
      </c>
      <c r="C18" s="7" t="s">
        <v>40</v>
      </c>
      <c r="E18" s="6" t="s">
        <v>3</v>
      </c>
      <c r="F18" s="6" t="s">
        <v>1</v>
      </c>
      <c r="G18" s="7" t="s">
        <v>56</v>
      </c>
    </row>
    <row r="19" spans="1:7">
      <c r="A19" s="6" t="s">
        <v>16</v>
      </c>
      <c r="B19" s="6" t="s">
        <v>1</v>
      </c>
      <c r="C19" s="7" t="s">
        <v>41</v>
      </c>
      <c r="E19" s="6" t="s">
        <v>143</v>
      </c>
      <c r="F19" s="6" t="s">
        <v>1</v>
      </c>
      <c r="G19" s="7" t="s">
        <v>199</v>
      </c>
    </row>
    <row r="20" spans="1:7" ht="30">
      <c r="A20" s="6" t="s">
        <v>17</v>
      </c>
      <c r="B20" s="6" t="s">
        <v>1</v>
      </c>
      <c r="C20" s="7" t="s">
        <v>42</v>
      </c>
      <c r="E20" s="3" t="s">
        <v>144</v>
      </c>
      <c r="F20" s="2" t="s">
        <v>1</v>
      </c>
      <c r="G20" s="2" t="s">
        <v>145</v>
      </c>
    </row>
    <row r="21" spans="1:7">
      <c r="A21" s="6" t="s">
        <v>18</v>
      </c>
      <c r="B21" s="6" t="s">
        <v>1</v>
      </c>
      <c r="C21" s="7" t="s">
        <v>43</v>
      </c>
      <c r="E21" s="3" t="s">
        <v>146</v>
      </c>
      <c r="F21" s="2" t="s">
        <v>1</v>
      </c>
      <c r="G21" s="2" t="s">
        <v>147</v>
      </c>
    </row>
    <row r="22" spans="1:7">
      <c r="A22" s="6" t="s">
        <v>140</v>
      </c>
      <c r="B22" s="6" t="s">
        <v>1</v>
      </c>
      <c r="C22" s="7" t="s">
        <v>197</v>
      </c>
      <c r="E22" s="2"/>
      <c r="F22" s="2"/>
      <c r="G22" s="2"/>
    </row>
    <row r="23" spans="1:7" ht="16.5">
      <c r="A23" s="6" t="s">
        <v>91</v>
      </c>
      <c r="B23" s="6" t="s">
        <v>193</v>
      </c>
      <c r="C23" s="7" t="s">
        <v>194</v>
      </c>
      <c r="E23" s="8" t="s">
        <v>26</v>
      </c>
      <c r="F23" s="8"/>
      <c r="G23" s="8"/>
    </row>
    <row r="24" spans="1:7" ht="16.5">
      <c r="A24" s="6" t="s">
        <v>93</v>
      </c>
      <c r="B24" s="6" t="s">
        <v>193</v>
      </c>
      <c r="C24" s="7" t="s">
        <v>196</v>
      </c>
      <c r="E24" s="6" t="s">
        <v>5</v>
      </c>
      <c r="F24" s="6" t="s">
        <v>1</v>
      </c>
      <c r="G24" s="7" t="s">
        <v>57</v>
      </c>
    </row>
    <row r="25" spans="1:7" ht="16.5">
      <c r="A25" s="6" t="s">
        <v>95</v>
      </c>
      <c r="B25" s="6" t="s">
        <v>193</v>
      </c>
      <c r="C25" s="7" t="s">
        <v>195</v>
      </c>
      <c r="E25" s="6" t="s">
        <v>8</v>
      </c>
      <c r="F25" s="6" t="s">
        <v>1</v>
      </c>
      <c r="G25" s="7" t="s">
        <v>58</v>
      </c>
    </row>
    <row r="26" spans="1:7" ht="16.5">
      <c r="A26" s="6" t="s">
        <v>97</v>
      </c>
      <c r="B26" s="6" t="s">
        <v>193</v>
      </c>
      <c r="C26" s="7" t="s">
        <v>198</v>
      </c>
    </row>
    <row r="27" spans="1:7">
      <c r="A27" s="2"/>
      <c r="B27" s="2"/>
      <c r="C27" s="2"/>
    </row>
    <row r="28" spans="1:7">
      <c r="B28" s="6"/>
      <c r="E28" s="2"/>
      <c r="F28" s="2"/>
      <c r="G28" s="2"/>
    </row>
    <row r="29" spans="1:7">
      <c r="B29" s="6"/>
      <c r="F29" s="6"/>
    </row>
    <row r="30" spans="1:7">
      <c r="B30" s="6"/>
    </row>
    <row r="31" spans="1:7">
      <c r="C31" s="7" t="s">
        <v>155</v>
      </c>
    </row>
  </sheetData>
  <mergeCells count="2">
    <mergeCell ref="A1:G1"/>
    <mergeCell ref="A2:G2"/>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zoomScale="80" zoomScaleNormal="80" workbookViewId="0">
      <selection activeCell="K13" sqref="K13"/>
    </sheetView>
  </sheetViews>
  <sheetFormatPr defaultRowHeight="15"/>
  <cols>
    <col min="1" max="1" width="20.5703125" style="18" bestFit="1" customWidth="1"/>
    <col min="2" max="2" width="9.140625" style="75"/>
    <col min="3" max="3" width="17.7109375" style="75" bestFit="1" customWidth="1"/>
    <col min="4" max="4" width="10.28515625" style="76" bestFit="1" customWidth="1"/>
    <col min="5" max="5" width="9.140625" style="18"/>
    <col min="6" max="6" width="11" style="75" bestFit="1" customWidth="1"/>
    <col min="7" max="7" width="11.7109375" style="76" bestFit="1" customWidth="1"/>
    <col min="8" max="8" width="9.140625" style="18"/>
    <col min="9" max="9" width="22.140625" style="18" customWidth="1"/>
    <col min="10" max="10" width="9.140625" style="75"/>
    <col min="11" max="11" width="17.7109375" style="75" bestFit="1" customWidth="1"/>
    <col min="12" max="12" width="11.85546875" style="18" customWidth="1"/>
    <col min="13" max="13" width="9.140625" style="18"/>
    <col min="14" max="14" width="11.28515625" style="18" customWidth="1"/>
    <col min="15" max="15" width="11.7109375" style="18" bestFit="1" customWidth="1"/>
    <col min="16" max="16384" width="9.140625" style="18"/>
  </cols>
  <sheetData>
    <row r="1" spans="1:15" ht="54" customHeight="1">
      <c r="A1" s="15" t="s">
        <v>61</v>
      </c>
      <c r="B1" s="15"/>
      <c r="C1" s="15"/>
      <c r="D1" s="15"/>
      <c r="E1" s="15"/>
      <c r="F1" s="16"/>
      <c r="G1" s="17"/>
      <c r="I1" s="19" t="s">
        <v>187</v>
      </c>
      <c r="J1" s="19"/>
      <c r="K1" s="19"/>
      <c r="L1" s="19"/>
      <c r="M1" s="19"/>
      <c r="N1" s="20"/>
      <c r="O1" s="21"/>
    </row>
    <row r="2" spans="1:15">
      <c r="A2" s="22"/>
      <c r="B2" s="23"/>
      <c r="C2" s="23"/>
      <c r="D2" s="24"/>
      <c r="E2" s="25"/>
      <c r="F2" s="16"/>
      <c r="G2" s="17"/>
      <c r="I2" s="26"/>
      <c r="J2" s="27"/>
      <c r="K2" s="27"/>
      <c r="L2" s="28"/>
      <c r="M2" s="29"/>
      <c r="N2" s="20"/>
      <c r="O2" s="21"/>
    </row>
    <row r="3" spans="1:15">
      <c r="A3" s="22" t="s">
        <v>59</v>
      </c>
      <c r="B3" s="23"/>
      <c r="C3" s="23"/>
      <c r="D3" s="24"/>
      <c r="E3" s="25"/>
      <c r="F3" s="16"/>
      <c r="G3" s="17"/>
      <c r="I3" s="26" t="s">
        <v>59</v>
      </c>
      <c r="J3" s="27"/>
      <c r="K3" s="27"/>
      <c r="L3" s="28"/>
      <c r="M3" s="29"/>
      <c r="N3" s="20"/>
      <c r="O3" s="21"/>
    </row>
    <row r="4" spans="1:15">
      <c r="A4" s="22"/>
      <c r="B4" s="23"/>
      <c r="C4" s="23"/>
      <c r="D4" s="24"/>
      <c r="E4" s="25"/>
      <c r="F4" s="16"/>
      <c r="G4" s="17"/>
      <c r="I4" s="26"/>
      <c r="J4" s="27"/>
      <c r="K4" s="27"/>
      <c r="L4" s="28"/>
      <c r="M4" s="29"/>
      <c r="N4" s="20"/>
      <c r="O4" s="21"/>
    </row>
    <row r="5" spans="1:15">
      <c r="A5" s="30" t="s">
        <v>15</v>
      </c>
      <c r="B5" s="23" t="s">
        <v>1</v>
      </c>
      <c r="C5" s="23">
        <v>12</v>
      </c>
      <c r="D5" s="24"/>
      <c r="E5" s="25"/>
      <c r="F5" s="16"/>
      <c r="G5" s="17"/>
      <c r="I5" s="31" t="s">
        <v>15</v>
      </c>
      <c r="J5" s="27" t="s">
        <v>1</v>
      </c>
      <c r="K5" s="4">
        <v>12</v>
      </c>
      <c r="L5" s="28"/>
      <c r="M5" s="29"/>
      <c r="N5" s="20"/>
      <c r="O5" s="21"/>
    </row>
    <row r="6" spans="1:15">
      <c r="A6" s="30" t="s">
        <v>62</v>
      </c>
      <c r="B6" s="23" t="s">
        <v>1</v>
      </c>
      <c r="C6" s="23">
        <v>5000</v>
      </c>
      <c r="D6" s="24" t="s">
        <v>63</v>
      </c>
      <c r="E6" s="25"/>
      <c r="F6" s="16"/>
      <c r="G6" s="17"/>
      <c r="I6" s="31" t="s">
        <v>62</v>
      </c>
      <c r="J6" s="27" t="s">
        <v>1</v>
      </c>
      <c r="K6" s="4">
        <v>5000</v>
      </c>
      <c r="L6" s="28" t="s">
        <v>63</v>
      </c>
      <c r="M6" s="29"/>
      <c r="N6" s="20"/>
      <c r="O6" s="21"/>
    </row>
    <row r="7" spans="1:15" ht="18.75">
      <c r="A7" s="30" t="s">
        <v>132</v>
      </c>
      <c r="B7" s="23" t="s">
        <v>1</v>
      </c>
      <c r="C7" s="32">
        <v>0.01</v>
      </c>
      <c r="D7" s="24" t="s">
        <v>134</v>
      </c>
      <c r="E7" s="25"/>
      <c r="F7" s="16"/>
      <c r="G7" s="17"/>
      <c r="I7" s="31" t="s">
        <v>132</v>
      </c>
      <c r="J7" s="27" t="s">
        <v>1</v>
      </c>
      <c r="K7" s="103">
        <v>0.01</v>
      </c>
      <c r="L7" s="28" t="s">
        <v>134</v>
      </c>
      <c r="M7" s="29"/>
      <c r="N7" s="20"/>
      <c r="O7" s="21"/>
    </row>
    <row r="8" spans="1:15" ht="18.75">
      <c r="A8" s="30" t="s">
        <v>133</v>
      </c>
      <c r="B8" s="23" t="s">
        <v>1</v>
      </c>
      <c r="C8" s="32">
        <v>9.9999999999999995E-8</v>
      </c>
      <c r="D8" s="24" t="s">
        <v>134</v>
      </c>
      <c r="E8" s="25"/>
      <c r="F8" s="16"/>
      <c r="G8" s="17"/>
      <c r="I8" s="31" t="s">
        <v>133</v>
      </c>
      <c r="J8" s="27" t="s">
        <v>1</v>
      </c>
      <c r="K8" s="103">
        <v>9.9999999999999995E-8</v>
      </c>
      <c r="L8" s="28" t="s">
        <v>134</v>
      </c>
      <c r="M8" s="29"/>
      <c r="N8" s="20"/>
      <c r="O8" s="21"/>
    </row>
    <row r="9" spans="1:15" ht="16.5">
      <c r="A9" s="30" t="s">
        <v>131</v>
      </c>
      <c r="B9" s="23" t="s">
        <v>1</v>
      </c>
      <c r="C9" s="33">
        <v>36.5</v>
      </c>
      <c r="D9" s="24" t="s">
        <v>136</v>
      </c>
      <c r="E9" s="25"/>
      <c r="F9" s="16"/>
      <c r="G9" s="17"/>
      <c r="I9" s="31" t="s">
        <v>131</v>
      </c>
      <c r="J9" s="27" t="s">
        <v>1</v>
      </c>
      <c r="K9" s="104">
        <v>36.5</v>
      </c>
      <c r="L9" s="28" t="s">
        <v>136</v>
      </c>
      <c r="M9" s="29"/>
      <c r="N9" s="20"/>
      <c r="O9" s="21"/>
    </row>
    <row r="10" spans="1:15">
      <c r="A10" s="22"/>
      <c r="B10" s="23"/>
      <c r="C10" s="23"/>
      <c r="D10" s="24"/>
      <c r="E10" s="25"/>
      <c r="F10" s="16"/>
      <c r="G10" s="17"/>
      <c r="I10" s="26"/>
      <c r="J10" s="27"/>
      <c r="K10" s="27"/>
      <c r="L10" s="28"/>
      <c r="M10" s="29"/>
      <c r="N10" s="20"/>
      <c r="O10" s="21"/>
    </row>
    <row r="11" spans="1:15">
      <c r="A11" s="22" t="s">
        <v>118</v>
      </c>
      <c r="B11" s="23"/>
      <c r="C11" s="23"/>
      <c r="D11" s="24"/>
      <c r="E11" s="25"/>
      <c r="F11" s="16"/>
      <c r="G11" s="24"/>
      <c r="I11" s="26" t="s">
        <v>118</v>
      </c>
      <c r="J11" s="27"/>
      <c r="K11" s="27"/>
      <c r="L11" s="28"/>
      <c r="M11" s="29"/>
      <c r="N11" s="20"/>
      <c r="O11" s="28"/>
    </row>
    <row r="12" spans="1:15">
      <c r="A12" s="22"/>
      <c r="B12" s="23"/>
      <c r="C12" s="23"/>
      <c r="D12" s="24"/>
      <c r="E12" s="25"/>
      <c r="F12" s="16"/>
      <c r="G12" s="34"/>
      <c r="I12" s="26"/>
      <c r="J12" s="27"/>
      <c r="K12" s="27"/>
      <c r="L12" s="28"/>
      <c r="M12" s="29"/>
      <c r="N12" s="20"/>
      <c r="O12" s="35"/>
    </row>
    <row r="13" spans="1:15">
      <c r="A13" s="30" t="s">
        <v>119</v>
      </c>
      <c r="B13" s="23" t="s">
        <v>1</v>
      </c>
      <c r="C13" s="33">
        <v>3.79</v>
      </c>
      <c r="D13" s="24" t="s">
        <v>4</v>
      </c>
      <c r="E13" s="25"/>
      <c r="F13" s="16"/>
      <c r="G13" s="24"/>
      <c r="I13" s="31" t="s">
        <v>119</v>
      </c>
      <c r="J13" s="27" t="s">
        <v>1</v>
      </c>
      <c r="K13" s="104">
        <v>3.79</v>
      </c>
      <c r="L13" s="28" t="s">
        <v>4</v>
      </c>
      <c r="M13" s="29"/>
      <c r="N13" s="20"/>
      <c r="O13" s="28"/>
    </row>
    <row r="14" spans="1:15">
      <c r="A14" s="30" t="s">
        <v>120</v>
      </c>
      <c r="B14" s="23" t="s">
        <v>1</v>
      </c>
      <c r="C14" s="33">
        <v>454</v>
      </c>
      <c r="D14" s="24" t="s">
        <v>128</v>
      </c>
      <c r="E14" s="25"/>
      <c r="F14" s="16"/>
      <c r="G14" s="24"/>
      <c r="I14" s="31" t="s">
        <v>120</v>
      </c>
      <c r="J14" s="27" t="s">
        <v>1</v>
      </c>
      <c r="K14" s="104">
        <v>454</v>
      </c>
      <c r="L14" s="28" t="s">
        <v>128</v>
      </c>
      <c r="M14" s="29"/>
      <c r="N14" s="20"/>
      <c r="O14" s="28"/>
    </row>
    <row r="15" spans="1:15">
      <c r="A15" s="22"/>
      <c r="B15" s="23"/>
      <c r="C15" s="23"/>
      <c r="D15" s="24"/>
      <c r="E15" s="25"/>
      <c r="F15" s="16"/>
      <c r="G15" s="24"/>
      <c r="I15" s="26"/>
      <c r="J15" s="27"/>
      <c r="K15" s="27"/>
      <c r="L15" s="28"/>
      <c r="M15" s="29"/>
      <c r="N15" s="20"/>
      <c r="O15" s="28"/>
    </row>
    <row r="16" spans="1:15">
      <c r="A16" s="36" t="s">
        <v>121</v>
      </c>
      <c r="B16" s="36"/>
      <c r="C16" s="36"/>
      <c r="D16" s="24"/>
      <c r="E16" s="25"/>
      <c r="F16" s="16"/>
      <c r="G16" s="34"/>
      <c r="I16" s="37" t="s">
        <v>121</v>
      </c>
      <c r="J16" s="37"/>
      <c r="K16" s="37"/>
      <c r="L16" s="28"/>
      <c r="M16" s="29"/>
      <c r="N16" s="20"/>
      <c r="O16" s="35"/>
    </row>
    <row r="17" spans="1:15">
      <c r="A17" s="22"/>
      <c r="B17" s="23"/>
      <c r="C17" s="23"/>
      <c r="D17" s="24"/>
      <c r="E17" s="25"/>
      <c r="F17" s="16"/>
      <c r="G17" s="34"/>
      <c r="I17" s="26"/>
      <c r="J17" s="27"/>
      <c r="K17" s="27"/>
      <c r="L17" s="28"/>
      <c r="M17" s="29"/>
      <c r="N17" s="20"/>
      <c r="O17" s="35"/>
    </row>
    <row r="18" spans="1:15" ht="18.75">
      <c r="A18" s="30" t="s">
        <v>138</v>
      </c>
      <c r="B18" s="23" t="s">
        <v>1</v>
      </c>
      <c r="C18" s="38" t="s">
        <v>122</v>
      </c>
      <c r="D18" s="38"/>
      <c r="E18" s="25"/>
      <c r="F18" s="16"/>
      <c r="G18" s="34"/>
      <c r="I18" s="31" t="s">
        <v>138</v>
      </c>
      <c r="J18" s="27" t="s">
        <v>1</v>
      </c>
      <c r="K18" s="39" t="s">
        <v>122</v>
      </c>
      <c r="L18" s="39"/>
      <c r="M18" s="29"/>
      <c r="N18" s="20"/>
      <c r="O18" s="35"/>
    </row>
    <row r="19" spans="1:15">
      <c r="A19" s="25"/>
      <c r="B19" s="16"/>
      <c r="C19" s="16"/>
      <c r="D19" s="17"/>
      <c r="E19" s="25"/>
      <c r="F19" s="16"/>
      <c r="G19" s="24"/>
      <c r="I19" s="29"/>
      <c r="J19" s="20"/>
      <c r="K19" s="20"/>
      <c r="L19" s="21"/>
      <c r="M19" s="29"/>
      <c r="N19" s="20"/>
      <c r="O19" s="28"/>
    </row>
    <row r="20" spans="1:15">
      <c r="A20" s="40" t="s">
        <v>60</v>
      </c>
      <c r="B20" s="40"/>
      <c r="C20" s="40"/>
      <c r="D20" s="41"/>
      <c r="E20" s="42"/>
      <c r="F20" s="43"/>
      <c r="G20" s="24"/>
      <c r="I20" s="44" t="s">
        <v>60</v>
      </c>
      <c r="J20" s="44"/>
      <c r="K20" s="44"/>
      <c r="L20" s="45"/>
      <c r="M20" s="46"/>
      <c r="N20" s="47"/>
      <c r="O20" s="28"/>
    </row>
    <row r="21" spans="1:15">
      <c r="A21" s="42"/>
      <c r="B21" s="43"/>
      <c r="C21" s="43"/>
      <c r="D21" s="41"/>
      <c r="E21" s="42"/>
      <c r="F21" s="43"/>
      <c r="G21" s="41"/>
      <c r="I21" s="46"/>
      <c r="J21" s="47"/>
      <c r="K21" s="47"/>
      <c r="L21" s="45"/>
      <c r="M21" s="46"/>
      <c r="N21" s="47"/>
      <c r="O21" s="45"/>
    </row>
    <row r="22" spans="1:15" ht="18">
      <c r="A22" s="48" t="s">
        <v>123</v>
      </c>
      <c r="B22" s="43" t="s">
        <v>1</v>
      </c>
      <c r="C22" s="43" t="s">
        <v>124</v>
      </c>
      <c r="D22" s="41"/>
      <c r="E22" s="43" t="s">
        <v>1</v>
      </c>
      <c r="F22" s="49">
        <f>C7-C8</f>
        <v>9.9999000000000008E-3</v>
      </c>
      <c r="G22" s="50" t="s">
        <v>134</v>
      </c>
      <c r="I22" s="51" t="s">
        <v>123</v>
      </c>
      <c r="J22" s="47" t="s">
        <v>1</v>
      </c>
      <c r="K22" s="47" t="s">
        <v>124</v>
      </c>
      <c r="L22" s="45"/>
      <c r="M22" s="47" t="s">
        <v>1</v>
      </c>
      <c r="N22" s="105">
        <f>K7-K8</f>
        <v>9.9999000000000008E-3</v>
      </c>
      <c r="O22" s="52" t="s">
        <v>134</v>
      </c>
    </row>
    <row r="23" spans="1:15">
      <c r="A23" s="42"/>
      <c r="B23" s="43"/>
      <c r="C23" s="43"/>
      <c r="D23" s="41"/>
      <c r="E23" s="43"/>
      <c r="F23" s="53"/>
      <c r="G23" s="50"/>
      <c r="I23" s="46"/>
      <c r="J23" s="47"/>
      <c r="K23" s="47"/>
      <c r="L23" s="45"/>
      <c r="M23" s="47"/>
      <c r="N23" s="54"/>
      <c r="O23" s="52"/>
    </row>
    <row r="24" spans="1:15">
      <c r="A24" s="48" t="s">
        <v>4</v>
      </c>
      <c r="B24" s="43" t="s">
        <v>1</v>
      </c>
      <c r="C24" s="43" t="s">
        <v>127</v>
      </c>
      <c r="D24" s="41"/>
      <c r="E24" s="43" t="s">
        <v>1</v>
      </c>
      <c r="F24" s="55">
        <f>C6*C13</f>
        <v>18950</v>
      </c>
      <c r="G24" s="50" t="s">
        <v>4</v>
      </c>
      <c r="I24" s="51" t="s">
        <v>4</v>
      </c>
      <c r="J24" s="47" t="s">
        <v>1</v>
      </c>
      <c r="K24" s="47" t="s">
        <v>127</v>
      </c>
      <c r="L24" s="45"/>
      <c r="M24" s="47" t="s">
        <v>1</v>
      </c>
      <c r="N24" s="105">
        <f>K6*K13</f>
        <v>18950</v>
      </c>
      <c r="O24" s="52" t="s">
        <v>4</v>
      </c>
    </row>
    <row r="25" spans="1:15">
      <c r="A25" s="25"/>
      <c r="B25" s="16"/>
      <c r="C25" s="16"/>
      <c r="D25" s="17"/>
      <c r="E25" s="16"/>
      <c r="F25" s="56"/>
      <c r="G25" s="57"/>
      <c r="I25" s="29"/>
      <c r="J25" s="20"/>
      <c r="K25" s="20"/>
      <c r="L25" s="21"/>
      <c r="M25" s="20"/>
      <c r="N25" s="58"/>
      <c r="O25" s="59"/>
    </row>
    <row r="26" spans="1:15" ht="16.5">
      <c r="A26" s="30" t="s">
        <v>138</v>
      </c>
      <c r="B26" s="16" t="s">
        <v>1</v>
      </c>
      <c r="C26" s="16" t="s">
        <v>129</v>
      </c>
      <c r="D26" s="17"/>
      <c r="E26" s="16" t="s">
        <v>1</v>
      </c>
      <c r="F26" s="60">
        <f>ROUND(F24*F22,-1)</f>
        <v>190</v>
      </c>
      <c r="G26" s="61" t="s">
        <v>135</v>
      </c>
      <c r="I26" s="31" t="s">
        <v>138</v>
      </c>
      <c r="J26" s="20" t="s">
        <v>1</v>
      </c>
      <c r="K26" s="20" t="s">
        <v>129</v>
      </c>
      <c r="L26" s="21"/>
      <c r="M26" s="20" t="s">
        <v>1</v>
      </c>
      <c r="N26" s="106">
        <f>ROUND(N24*N22,-1)</f>
        <v>190</v>
      </c>
      <c r="O26" s="62" t="s">
        <v>135</v>
      </c>
    </row>
    <row r="27" spans="1:15">
      <c r="A27" s="25"/>
      <c r="B27" s="16"/>
      <c r="C27" s="16"/>
      <c r="D27" s="17"/>
      <c r="E27" s="16"/>
      <c r="F27" s="56"/>
      <c r="G27" s="57"/>
      <c r="I27" s="29"/>
      <c r="J27" s="20"/>
      <c r="K27" s="20"/>
      <c r="L27" s="21"/>
      <c r="M27" s="20"/>
      <c r="N27" s="58"/>
      <c r="O27" s="59"/>
    </row>
    <row r="28" spans="1:15">
      <c r="A28" s="17" t="s">
        <v>125</v>
      </c>
      <c r="B28" s="16"/>
      <c r="C28" s="63"/>
      <c r="D28" s="64"/>
      <c r="E28" s="16"/>
      <c r="F28" s="65"/>
      <c r="G28" s="61"/>
      <c r="I28" s="29" t="s">
        <v>125</v>
      </c>
      <c r="J28" s="20"/>
      <c r="K28" s="66"/>
      <c r="L28" s="67"/>
      <c r="M28" s="20"/>
      <c r="N28" s="68"/>
      <c r="O28" s="62"/>
    </row>
    <row r="29" spans="1:15" ht="16.5">
      <c r="A29" s="30" t="s">
        <v>138</v>
      </c>
      <c r="B29" s="16" t="s">
        <v>1</v>
      </c>
      <c r="C29" s="16" t="s">
        <v>130</v>
      </c>
      <c r="D29" s="69"/>
      <c r="E29" s="16" t="s">
        <v>1</v>
      </c>
      <c r="F29" s="70">
        <f>(F26*C9)/C14</f>
        <v>15.275330396475772</v>
      </c>
      <c r="G29" s="71" t="s">
        <v>189</v>
      </c>
      <c r="I29" s="31" t="s">
        <v>138</v>
      </c>
      <c r="J29" s="20" t="s">
        <v>1</v>
      </c>
      <c r="K29" s="20" t="s">
        <v>130</v>
      </c>
      <c r="L29" s="72"/>
      <c r="M29" s="20" t="s">
        <v>1</v>
      </c>
      <c r="N29" s="106">
        <f>(N26*K9)/K14</f>
        <v>15.275330396475772</v>
      </c>
      <c r="O29" s="73" t="s">
        <v>126</v>
      </c>
    </row>
    <row r="32" spans="1:15">
      <c r="A32" s="74" t="s">
        <v>205</v>
      </c>
    </row>
    <row r="33" spans="1:3">
      <c r="A33" s="74" t="s">
        <v>206</v>
      </c>
    </row>
    <row r="34" spans="1:3">
      <c r="A34" s="74" t="s">
        <v>207</v>
      </c>
    </row>
    <row r="35" spans="1:3">
      <c r="A35" s="74" t="s">
        <v>208</v>
      </c>
    </row>
    <row r="36" spans="1:3">
      <c r="A36" s="74" t="s">
        <v>209</v>
      </c>
    </row>
    <row r="45" spans="1:3">
      <c r="C45" s="102"/>
    </row>
  </sheetData>
  <sheetProtection password="F030" sheet="1" objects="1" scenarios="1"/>
  <mergeCells count="10">
    <mergeCell ref="A1:E1"/>
    <mergeCell ref="C28:D28"/>
    <mergeCell ref="K28:L28"/>
    <mergeCell ref="A20:C20"/>
    <mergeCell ref="C18:D18"/>
    <mergeCell ref="A16:C16"/>
    <mergeCell ref="I1:M1"/>
    <mergeCell ref="I16:K16"/>
    <mergeCell ref="K18:L18"/>
    <mergeCell ref="I20:K20"/>
  </mergeCells>
  <pageMargins left="0.7" right="0.7" top="0.75" bottom="0.75" header="0.3" footer="0.3"/>
  <pageSetup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1"/>
  <sheetViews>
    <sheetView topLeftCell="A45" zoomScale="80" zoomScaleNormal="80" workbookViewId="0">
      <selection activeCell="N86" sqref="N86"/>
    </sheetView>
  </sheetViews>
  <sheetFormatPr defaultRowHeight="15"/>
  <cols>
    <col min="1" max="1" width="26.7109375" style="18" customWidth="1"/>
    <col min="2" max="3" width="9.140625" style="75"/>
    <col min="4" max="4" width="12.85546875" style="18" customWidth="1"/>
    <col min="5" max="5" width="9.140625" style="18"/>
    <col min="6" max="6" width="10" style="18" bestFit="1" customWidth="1"/>
    <col min="7" max="7" width="11.7109375" style="75" bestFit="1" customWidth="1"/>
    <col min="8" max="8" width="9.140625" style="18"/>
    <col min="9" max="9" width="26.42578125" style="18" customWidth="1"/>
    <col min="10" max="11" width="9.140625" style="75"/>
    <col min="12" max="12" width="11.85546875" style="18" customWidth="1"/>
    <col min="13" max="13" width="9.140625" style="18"/>
    <col min="14" max="14" width="10" style="18" bestFit="1" customWidth="1"/>
    <col min="15" max="15" width="11.7109375" style="18" bestFit="1" customWidth="1"/>
    <col min="16" max="16384" width="9.140625" style="18"/>
  </cols>
  <sheetData>
    <row r="1" spans="1:15" ht="78.75" customHeight="1">
      <c r="A1" s="15" t="s">
        <v>167</v>
      </c>
      <c r="B1" s="15"/>
      <c r="C1" s="15"/>
      <c r="D1" s="15"/>
      <c r="E1" s="15"/>
      <c r="F1" s="25"/>
      <c r="G1" s="16"/>
      <c r="I1" s="19" t="s">
        <v>188</v>
      </c>
      <c r="J1" s="19"/>
      <c r="K1" s="19"/>
      <c r="L1" s="19"/>
      <c r="M1" s="19"/>
      <c r="N1" s="29"/>
      <c r="O1" s="20"/>
    </row>
    <row r="2" spans="1:15">
      <c r="A2" s="22"/>
      <c r="B2" s="23"/>
      <c r="C2" s="23"/>
      <c r="D2" s="22"/>
      <c r="E2" s="25"/>
      <c r="F2" s="25"/>
      <c r="G2" s="16"/>
      <c r="I2" s="26"/>
      <c r="J2" s="27"/>
      <c r="K2" s="27"/>
      <c r="L2" s="26"/>
      <c r="M2" s="29"/>
      <c r="N2" s="29"/>
      <c r="O2" s="20"/>
    </row>
    <row r="3" spans="1:15">
      <c r="A3" s="22" t="s">
        <v>59</v>
      </c>
      <c r="B3" s="23"/>
      <c r="C3" s="23"/>
      <c r="D3" s="22"/>
      <c r="E3" s="25"/>
      <c r="F3" s="25"/>
      <c r="G3" s="16"/>
      <c r="I3" s="26" t="s">
        <v>59</v>
      </c>
      <c r="J3" s="27"/>
      <c r="K3" s="27"/>
      <c r="L3" s="26"/>
      <c r="M3" s="29"/>
      <c r="N3" s="29"/>
      <c r="O3" s="20"/>
    </row>
    <row r="4" spans="1:15">
      <c r="A4" s="22"/>
      <c r="B4" s="23"/>
      <c r="C4" s="23"/>
      <c r="D4" s="22"/>
      <c r="E4" s="25"/>
      <c r="F4" s="25"/>
      <c r="G4" s="16"/>
      <c r="I4" s="26"/>
      <c r="J4" s="27"/>
      <c r="K4" s="27"/>
      <c r="L4" s="26"/>
      <c r="M4" s="29"/>
      <c r="N4" s="29"/>
      <c r="O4" s="20"/>
    </row>
    <row r="5" spans="1:15">
      <c r="A5" s="22" t="s">
        <v>154</v>
      </c>
      <c r="B5" s="23" t="s">
        <v>1</v>
      </c>
      <c r="C5" s="23">
        <v>30</v>
      </c>
      <c r="D5" s="22" t="s">
        <v>85</v>
      </c>
      <c r="E5" s="25"/>
      <c r="F5" s="25"/>
      <c r="G5" s="16"/>
      <c r="I5" s="26" t="s">
        <v>154</v>
      </c>
      <c r="J5" s="27" t="s">
        <v>1</v>
      </c>
      <c r="K5" s="4">
        <v>30</v>
      </c>
      <c r="L5" s="26" t="s">
        <v>85</v>
      </c>
      <c r="M5" s="29"/>
      <c r="N5" s="29"/>
      <c r="O5" s="20"/>
    </row>
    <row r="6" spans="1:15">
      <c r="A6" s="22" t="s">
        <v>153</v>
      </c>
      <c r="B6" s="23" t="s">
        <v>1</v>
      </c>
      <c r="C6" s="23">
        <v>850</v>
      </c>
      <c r="D6" s="22" t="s">
        <v>84</v>
      </c>
      <c r="E6" s="16" t="s">
        <v>1</v>
      </c>
      <c r="F6" s="25">
        <f>C6+15</f>
        <v>865</v>
      </c>
      <c r="G6" s="16" t="s">
        <v>180</v>
      </c>
      <c r="I6" s="26" t="s">
        <v>153</v>
      </c>
      <c r="J6" s="27" t="s">
        <v>1</v>
      </c>
      <c r="K6" s="4">
        <v>850</v>
      </c>
      <c r="L6" s="26" t="s">
        <v>84</v>
      </c>
      <c r="M6" s="20" t="s">
        <v>1</v>
      </c>
      <c r="N6" s="109">
        <f>K6+15</f>
        <v>865</v>
      </c>
      <c r="O6" s="20" t="s">
        <v>180</v>
      </c>
    </row>
    <row r="7" spans="1:15" ht="16.5">
      <c r="A7" s="22" t="s">
        <v>152</v>
      </c>
      <c r="B7" s="23" t="s">
        <v>1</v>
      </c>
      <c r="C7" s="23">
        <v>0.6</v>
      </c>
      <c r="D7" s="22" t="s">
        <v>87</v>
      </c>
      <c r="E7" s="25"/>
      <c r="F7" s="25"/>
      <c r="G7" s="16"/>
      <c r="I7" s="26" t="s">
        <v>152</v>
      </c>
      <c r="J7" s="27" t="s">
        <v>1</v>
      </c>
      <c r="K7" s="4">
        <v>0.6</v>
      </c>
      <c r="L7" s="26" t="s">
        <v>87</v>
      </c>
      <c r="M7" s="29"/>
      <c r="N7" s="29"/>
      <c r="O7" s="20"/>
    </row>
    <row r="8" spans="1:15" ht="16.5">
      <c r="A8" s="22" t="s">
        <v>151</v>
      </c>
      <c r="B8" s="23" t="s">
        <v>1</v>
      </c>
      <c r="C8" s="23">
        <v>2.8</v>
      </c>
      <c r="D8" s="22" t="s">
        <v>87</v>
      </c>
      <c r="E8" s="25"/>
      <c r="F8" s="25"/>
      <c r="G8" s="16"/>
      <c r="I8" s="26" t="s">
        <v>151</v>
      </c>
      <c r="J8" s="27" t="s">
        <v>1</v>
      </c>
      <c r="K8" s="4">
        <v>2.8</v>
      </c>
      <c r="L8" s="26" t="s">
        <v>87</v>
      </c>
      <c r="M8" s="29"/>
      <c r="N8" s="29"/>
      <c r="O8" s="20"/>
    </row>
    <row r="9" spans="1:15" ht="16.5" customHeight="1">
      <c r="A9" s="77" t="s">
        <v>150</v>
      </c>
      <c r="B9" s="23" t="s">
        <v>1</v>
      </c>
      <c r="C9" s="23">
        <v>20</v>
      </c>
      <c r="D9" s="22" t="s">
        <v>87</v>
      </c>
      <c r="E9" s="25"/>
      <c r="F9" s="25"/>
      <c r="G9" s="16"/>
      <c r="I9" s="78" t="s">
        <v>150</v>
      </c>
      <c r="J9" s="27" t="s">
        <v>1</v>
      </c>
      <c r="K9" s="4">
        <v>20</v>
      </c>
      <c r="L9" s="26" t="s">
        <v>87</v>
      </c>
      <c r="M9" s="29"/>
      <c r="N9" s="29"/>
      <c r="O9" s="20"/>
    </row>
    <row r="10" spans="1:15" ht="15" customHeight="1">
      <c r="A10" s="77" t="s">
        <v>149</v>
      </c>
      <c r="B10" s="23" t="s">
        <v>1</v>
      </c>
      <c r="C10" s="79">
        <f>C7+C8</f>
        <v>3.4</v>
      </c>
      <c r="D10" s="22" t="s">
        <v>87</v>
      </c>
      <c r="E10" s="25"/>
      <c r="F10" s="25"/>
      <c r="G10" s="16"/>
      <c r="I10" s="78" t="s">
        <v>149</v>
      </c>
      <c r="J10" s="27" t="s">
        <v>1</v>
      </c>
      <c r="K10" s="108">
        <f>K8+K7</f>
        <v>3.4</v>
      </c>
      <c r="L10" s="26" t="s">
        <v>87</v>
      </c>
      <c r="M10" s="29"/>
      <c r="N10" s="29"/>
      <c r="O10" s="20"/>
    </row>
    <row r="11" spans="1:15" ht="15" customHeight="1">
      <c r="A11" s="22"/>
      <c r="B11" s="23"/>
      <c r="C11" s="23"/>
      <c r="D11" s="22"/>
      <c r="E11" s="25"/>
      <c r="F11" s="25"/>
      <c r="G11" s="16"/>
      <c r="I11" s="26"/>
      <c r="J11" s="27"/>
      <c r="K11" s="27"/>
      <c r="L11" s="26"/>
      <c r="M11" s="29"/>
      <c r="N11" s="29"/>
      <c r="O11" s="20"/>
    </row>
    <row r="12" spans="1:15" ht="15" customHeight="1">
      <c r="A12" s="36" t="s">
        <v>64</v>
      </c>
      <c r="B12" s="36"/>
      <c r="C12" s="36"/>
      <c r="D12" s="80"/>
      <c r="E12" s="25"/>
      <c r="F12" s="25"/>
      <c r="G12" s="16"/>
      <c r="I12" s="37" t="s">
        <v>64</v>
      </c>
      <c r="J12" s="37"/>
      <c r="K12" s="37"/>
      <c r="L12" s="81"/>
      <c r="M12" s="29"/>
      <c r="N12" s="29"/>
      <c r="O12" s="20"/>
    </row>
    <row r="13" spans="1:15">
      <c r="A13" s="22"/>
      <c r="B13" s="23"/>
      <c r="C13" s="23"/>
      <c r="D13" s="22"/>
      <c r="E13" s="25"/>
      <c r="F13" s="25"/>
      <c r="G13" s="23"/>
      <c r="I13" s="26"/>
      <c r="J13" s="27"/>
      <c r="K13" s="27"/>
      <c r="L13" s="26"/>
      <c r="M13" s="29"/>
      <c r="N13" s="29"/>
      <c r="O13" s="27"/>
    </row>
    <row r="14" spans="1:15">
      <c r="A14" s="30" t="s">
        <v>12</v>
      </c>
      <c r="B14" s="23" t="s">
        <v>1</v>
      </c>
      <c r="C14" s="24" t="s">
        <v>86</v>
      </c>
      <c r="D14" s="22"/>
      <c r="E14" s="25"/>
      <c r="F14" s="25"/>
      <c r="G14" s="82" t="s">
        <v>156</v>
      </c>
      <c r="I14" s="31" t="s">
        <v>12</v>
      </c>
      <c r="J14" s="27" t="s">
        <v>1</v>
      </c>
      <c r="K14" s="28" t="s">
        <v>86</v>
      </c>
      <c r="L14" s="26"/>
      <c r="M14" s="29"/>
      <c r="N14" s="29"/>
      <c r="O14" s="83" t="s">
        <v>156</v>
      </c>
    </row>
    <row r="15" spans="1:15">
      <c r="A15" s="22"/>
      <c r="B15" s="23"/>
      <c r="C15" s="23"/>
      <c r="D15" s="22"/>
      <c r="E15" s="25"/>
      <c r="F15" s="25"/>
      <c r="G15" s="23"/>
      <c r="I15" s="26"/>
      <c r="J15" s="27"/>
      <c r="K15" s="27"/>
      <c r="L15" s="26"/>
      <c r="M15" s="29"/>
      <c r="N15" s="29"/>
      <c r="O15" s="27"/>
    </row>
    <row r="16" spans="1:15">
      <c r="A16" s="36" t="s">
        <v>66</v>
      </c>
      <c r="B16" s="36"/>
      <c r="C16" s="36"/>
      <c r="D16" s="22"/>
      <c r="E16" s="25"/>
      <c r="F16" s="25"/>
      <c r="G16" s="23"/>
      <c r="I16" s="37" t="s">
        <v>66</v>
      </c>
      <c r="J16" s="37"/>
      <c r="K16" s="37"/>
      <c r="L16" s="26"/>
      <c r="M16" s="29"/>
      <c r="N16" s="29"/>
      <c r="O16" s="27"/>
    </row>
    <row r="17" spans="1:15">
      <c r="A17" s="22"/>
      <c r="B17" s="23"/>
      <c r="C17" s="23"/>
      <c r="D17" s="22"/>
      <c r="E17" s="25"/>
      <c r="F17" s="25"/>
      <c r="G17" s="23"/>
      <c r="I17" s="26"/>
      <c r="J17" s="27"/>
      <c r="K17" s="27"/>
      <c r="L17" s="26"/>
      <c r="M17" s="29"/>
      <c r="N17" s="29"/>
      <c r="O17" s="27"/>
    </row>
    <row r="18" spans="1:15" ht="16.5">
      <c r="A18" s="30" t="s">
        <v>91</v>
      </c>
      <c r="B18" s="23" t="s">
        <v>1</v>
      </c>
      <c r="C18" s="24" t="s">
        <v>67</v>
      </c>
      <c r="D18" s="22"/>
      <c r="E18" s="25"/>
      <c r="F18" s="25"/>
      <c r="G18" s="82" t="s">
        <v>190</v>
      </c>
      <c r="I18" s="31" t="s">
        <v>91</v>
      </c>
      <c r="J18" s="27" t="s">
        <v>1</v>
      </c>
      <c r="K18" s="28" t="s">
        <v>67</v>
      </c>
      <c r="L18" s="26"/>
      <c r="M18" s="29"/>
      <c r="N18" s="29"/>
      <c r="O18" s="83" t="s">
        <v>190</v>
      </c>
    </row>
    <row r="19" spans="1:15">
      <c r="A19" s="22"/>
      <c r="B19" s="23"/>
      <c r="C19" s="24"/>
      <c r="D19" s="22"/>
      <c r="E19" s="25"/>
      <c r="F19" s="25"/>
      <c r="G19" s="82"/>
      <c r="I19" s="26"/>
      <c r="J19" s="27"/>
      <c r="K19" s="28"/>
      <c r="L19" s="26"/>
      <c r="M19" s="29"/>
      <c r="N19" s="29"/>
      <c r="O19" s="83"/>
    </row>
    <row r="20" spans="1:15" ht="16.5">
      <c r="A20" s="30" t="s">
        <v>92</v>
      </c>
      <c r="B20" s="23" t="s">
        <v>1</v>
      </c>
      <c r="C20" s="24" t="s">
        <v>68</v>
      </c>
      <c r="D20" s="22"/>
      <c r="E20" s="25"/>
      <c r="F20" s="25"/>
      <c r="G20" s="82" t="s">
        <v>190</v>
      </c>
      <c r="I20" s="31" t="s">
        <v>92</v>
      </c>
      <c r="J20" s="27" t="s">
        <v>1</v>
      </c>
      <c r="K20" s="28" t="s">
        <v>68</v>
      </c>
      <c r="L20" s="26"/>
      <c r="M20" s="29"/>
      <c r="N20" s="29"/>
      <c r="O20" s="83" t="s">
        <v>190</v>
      </c>
    </row>
    <row r="21" spans="1:15">
      <c r="A21" s="22"/>
      <c r="B21" s="23"/>
      <c r="C21" s="24"/>
      <c r="D21" s="22"/>
      <c r="E21" s="25"/>
      <c r="F21" s="25"/>
      <c r="G21" s="82"/>
      <c r="I21" s="26"/>
      <c r="J21" s="27"/>
      <c r="K21" s="28"/>
      <c r="L21" s="26"/>
      <c r="M21" s="29"/>
      <c r="N21" s="29"/>
      <c r="O21" s="83"/>
    </row>
    <row r="22" spans="1:15">
      <c r="A22" s="36" t="s">
        <v>69</v>
      </c>
      <c r="B22" s="36"/>
      <c r="C22" s="36"/>
      <c r="D22" s="36"/>
      <c r="E22" s="25"/>
      <c r="F22" s="25"/>
      <c r="G22" s="82"/>
      <c r="I22" s="37" t="s">
        <v>69</v>
      </c>
      <c r="J22" s="37"/>
      <c r="K22" s="37"/>
      <c r="L22" s="37"/>
      <c r="M22" s="29"/>
      <c r="N22" s="29"/>
      <c r="O22" s="83"/>
    </row>
    <row r="23" spans="1:15">
      <c r="A23" s="22"/>
      <c r="B23" s="23"/>
      <c r="C23" s="24"/>
      <c r="D23" s="22"/>
      <c r="E23" s="25"/>
      <c r="F23" s="25"/>
      <c r="G23" s="82"/>
      <c r="I23" s="26"/>
      <c r="J23" s="27"/>
      <c r="K23" s="28"/>
      <c r="L23" s="26"/>
      <c r="M23" s="29"/>
      <c r="N23" s="29"/>
      <c r="O23" s="83"/>
    </row>
    <row r="24" spans="1:15" ht="16.5">
      <c r="A24" s="30" t="s">
        <v>93</v>
      </c>
      <c r="B24" s="23" t="s">
        <v>1</v>
      </c>
      <c r="C24" s="24" t="s">
        <v>70</v>
      </c>
      <c r="D24" s="22"/>
      <c r="E24" s="25"/>
      <c r="F24" s="25"/>
      <c r="G24" s="82" t="s">
        <v>190</v>
      </c>
      <c r="I24" s="31" t="s">
        <v>93</v>
      </c>
      <c r="J24" s="27" t="s">
        <v>1</v>
      </c>
      <c r="K24" s="28" t="s">
        <v>70</v>
      </c>
      <c r="L24" s="26"/>
      <c r="M24" s="29"/>
      <c r="N24" s="29"/>
      <c r="O24" s="83" t="s">
        <v>190</v>
      </c>
    </row>
    <row r="25" spans="1:15">
      <c r="A25" s="22"/>
      <c r="B25" s="23"/>
      <c r="C25" s="24"/>
      <c r="D25" s="22"/>
      <c r="E25" s="25"/>
      <c r="F25" s="25"/>
      <c r="G25" s="82"/>
      <c r="I25" s="26"/>
      <c r="J25" s="27"/>
      <c r="K25" s="28"/>
      <c r="L25" s="26"/>
      <c r="M25" s="29"/>
      <c r="N25" s="29"/>
      <c r="O25" s="83"/>
    </row>
    <row r="26" spans="1:15" ht="16.5">
      <c r="A26" s="30" t="s">
        <v>94</v>
      </c>
      <c r="B26" s="23" t="s">
        <v>1</v>
      </c>
      <c r="C26" s="24" t="s">
        <v>71</v>
      </c>
      <c r="D26" s="22"/>
      <c r="E26" s="25"/>
      <c r="F26" s="25"/>
      <c r="G26" s="82" t="s">
        <v>190</v>
      </c>
      <c r="I26" s="31" t="s">
        <v>94</v>
      </c>
      <c r="J26" s="27" t="s">
        <v>1</v>
      </c>
      <c r="K26" s="28" t="s">
        <v>71</v>
      </c>
      <c r="L26" s="26"/>
      <c r="M26" s="29"/>
      <c r="N26" s="29"/>
      <c r="O26" s="83" t="s">
        <v>190</v>
      </c>
    </row>
    <row r="27" spans="1:15">
      <c r="A27" s="22"/>
      <c r="B27" s="23"/>
      <c r="C27" s="24"/>
      <c r="D27" s="22"/>
      <c r="E27" s="25"/>
      <c r="F27" s="25"/>
      <c r="G27" s="82"/>
      <c r="I27" s="26"/>
      <c r="J27" s="27"/>
      <c r="K27" s="28"/>
      <c r="L27" s="26"/>
      <c r="M27" s="29"/>
      <c r="N27" s="29"/>
      <c r="O27" s="83"/>
    </row>
    <row r="28" spans="1:15">
      <c r="A28" s="36" t="s">
        <v>72</v>
      </c>
      <c r="B28" s="36"/>
      <c r="C28" s="36"/>
      <c r="D28" s="22"/>
      <c r="E28" s="25"/>
      <c r="F28" s="25"/>
      <c r="G28" s="82"/>
      <c r="I28" s="37" t="s">
        <v>72</v>
      </c>
      <c r="J28" s="37"/>
      <c r="K28" s="37"/>
      <c r="L28" s="26"/>
      <c r="M28" s="29"/>
      <c r="N28" s="29"/>
      <c r="O28" s="83"/>
    </row>
    <row r="29" spans="1:15">
      <c r="A29" s="22"/>
      <c r="B29" s="23"/>
      <c r="C29" s="24"/>
      <c r="D29" s="22"/>
      <c r="E29" s="25"/>
      <c r="F29" s="25"/>
      <c r="G29" s="82"/>
      <c r="I29" s="26"/>
      <c r="J29" s="27"/>
      <c r="K29" s="28"/>
      <c r="L29" s="26"/>
      <c r="M29" s="29"/>
      <c r="N29" s="29"/>
      <c r="O29" s="83"/>
    </row>
    <row r="30" spans="1:15" ht="16.5">
      <c r="A30" s="30" t="s">
        <v>95</v>
      </c>
      <c r="B30" s="23" t="s">
        <v>1</v>
      </c>
      <c r="C30" s="24" t="s">
        <v>73</v>
      </c>
      <c r="D30" s="22"/>
      <c r="E30" s="25"/>
      <c r="F30" s="25"/>
      <c r="G30" s="82" t="s">
        <v>190</v>
      </c>
      <c r="I30" s="31" t="s">
        <v>95</v>
      </c>
      <c r="J30" s="27" t="s">
        <v>1</v>
      </c>
      <c r="K30" s="28" t="s">
        <v>73</v>
      </c>
      <c r="L30" s="26"/>
      <c r="M30" s="29"/>
      <c r="N30" s="29"/>
      <c r="O30" s="83" t="s">
        <v>190</v>
      </c>
    </row>
    <row r="31" spans="1:15">
      <c r="A31" s="22"/>
      <c r="B31" s="23"/>
      <c r="C31" s="24"/>
      <c r="D31" s="22"/>
      <c r="E31" s="25"/>
      <c r="F31" s="25"/>
      <c r="G31" s="82"/>
      <c r="I31" s="26"/>
      <c r="J31" s="27"/>
      <c r="K31" s="28"/>
      <c r="L31" s="26"/>
      <c r="M31" s="29"/>
      <c r="N31" s="29"/>
      <c r="O31" s="83"/>
    </row>
    <row r="32" spans="1:15" ht="16.5">
      <c r="A32" s="30" t="s">
        <v>96</v>
      </c>
      <c r="B32" s="23" t="s">
        <v>1</v>
      </c>
      <c r="C32" s="24" t="s">
        <v>74</v>
      </c>
      <c r="D32" s="22"/>
      <c r="E32" s="25"/>
      <c r="F32" s="25"/>
      <c r="G32" s="82" t="s">
        <v>190</v>
      </c>
      <c r="I32" s="31" t="s">
        <v>96</v>
      </c>
      <c r="J32" s="27" t="s">
        <v>1</v>
      </c>
      <c r="K32" s="28" t="s">
        <v>74</v>
      </c>
      <c r="L32" s="26"/>
      <c r="M32" s="29"/>
      <c r="N32" s="29"/>
      <c r="O32" s="83" t="s">
        <v>190</v>
      </c>
    </row>
    <row r="33" spans="1:15">
      <c r="A33" s="22"/>
      <c r="B33" s="23"/>
      <c r="C33" s="24"/>
      <c r="D33" s="22"/>
      <c r="E33" s="25"/>
      <c r="F33" s="25"/>
      <c r="G33" s="82"/>
      <c r="I33" s="26"/>
      <c r="J33" s="27"/>
      <c r="K33" s="28"/>
      <c r="L33" s="26"/>
      <c r="M33" s="29"/>
      <c r="N33" s="29"/>
      <c r="O33" s="83"/>
    </row>
    <row r="34" spans="1:15">
      <c r="A34" s="36" t="s">
        <v>75</v>
      </c>
      <c r="B34" s="36"/>
      <c r="C34" s="36"/>
      <c r="D34" s="36"/>
      <c r="E34" s="25"/>
      <c r="F34" s="25"/>
      <c r="G34" s="82"/>
      <c r="I34" s="37" t="s">
        <v>75</v>
      </c>
      <c r="J34" s="37"/>
      <c r="K34" s="37"/>
      <c r="L34" s="37"/>
      <c r="M34" s="29"/>
      <c r="N34" s="29"/>
      <c r="O34" s="83"/>
    </row>
    <row r="35" spans="1:15">
      <c r="A35" s="22"/>
      <c r="B35" s="23"/>
      <c r="C35" s="24"/>
      <c r="D35" s="22"/>
      <c r="E35" s="25"/>
      <c r="F35" s="25"/>
      <c r="G35" s="82"/>
      <c r="I35" s="26"/>
      <c r="J35" s="27"/>
      <c r="K35" s="28"/>
      <c r="L35" s="26"/>
      <c r="M35" s="29"/>
      <c r="N35" s="29"/>
      <c r="O35" s="83"/>
    </row>
    <row r="36" spans="1:15" ht="16.5">
      <c r="A36" s="30" t="s">
        <v>97</v>
      </c>
      <c r="B36" s="23" t="s">
        <v>1</v>
      </c>
      <c r="C36" s="24" t="s">
        <v>76</v>
      </c>
      <c r="D36" s="22"/>
      <c r="E36" s="25"/>
      <c r="F36" s="25"/>
      <c r="G36" s="82" t="s">
        <v>190</v>
      </c>
      <c r="I36" s="31" t="s">
        <v>97</v>
      </c>
      <c r="J36" s="27" t="s">
        <v>1</v>
      </c>
      <c r="K36" s="28" t="s">
        <v>76</v>
      </c>
      <c r="L36" s="26"/>
      <c r="M36" s="29"/>
      <c r="N36" s="29"/>
      <c r="O36" s="83" t="s">
        <v>190</v>
      </c>
    </row>
    <row r="37" spans="1:15">
      <c r="A37" s="22"/>
      <c r="B37" s="23"/>
      <c r="C37" s="24"/>
      <c r="D37" s="22"/>
      <c r="E37" s="25"/>
      <c r="F37" s="25"/>
      <c r="G37" s="82"/>
      <c r="I37" s="26"/>
      <c r="J37" s="27"/>
      <c r="K37" s="28"/>
      <c r="L37" s="26"/>
      <c r="M37" s="29"/>
      <c r="N37" s="29"/>
      <c r="O37" s="83"/>
    </row>
    <row r="38" spans="1:15" ht="16.5">
      <c r="A38" s="30" t="s">
        <v>98</v>
      </c>
      <c r="B38" s="23" t="s">
        <v>1</v>
      </c>
      <c r="C38" s="24" t="s">
        <v>77</v>
      </c>
      <c r="D38" s="22"/>
      <c r="E38" s="25"/>
      <c r="F38" s="25"/>
      <c r="G38" s="82" t="s">
        <v>190</v>
      </c>
      <c r="I38" s="31" t="s">
        <v>98</v>
      </c>
      <c r="J38" s="27" t="s">
        <v>1</v>
      </c>
      <c r="K38" s="28" t="s">
        <v>77</v>
      </c>
      <c r="L38" s="26"/>
      <c r="M38" s="29"/>
      <c r="N38" s="29"/>
      <c r="O38" s="83" t="s">
        <v>190</v>
      </c>
    </row>
    <row r="39" spans="1:15">
      <c r="A39" s="22"/>
      <c r="B39" s="23"/>
      <c r="C39" s="24"/>
      <c r="D39" s="22"/>
      <c r="E39" s="25"/>
      <c r="F39" s="25"/>
      <c r="G39" s="82"/>
      <c r="H39" s="107"/>
      <c r="I39" s="26"/>
      <c r="J39" s="27"/>
      <c r="K39" s="28"/>
      <c r="L39" s="26"/>
      <c r="M39" s="29"/>
      <c r="N39" s="29"/>
      <c r="O39" s="83"/>
    </row>
    <row r="40" spans="1:15">
      <c r="A40" s="36" t="s">
        <v>78</v>
      </c>
      <c r="B40" s="36"/>
      <c r="C40" s="36"/>
      <c r="D40" s="22"/>
      <c r="E40" s="25"/>
      <c r="F40" s="25"/>
      <c r="G40" s="82"/>
      <c r="I40" s="37" t="s">
        <v>78</v>
      </c>
      <c r="J40" s="37"/>
      <c r="K40" s="37"/>
      <c r="L40" s="26"/>
      <c r="M40" s="29"/>
      <c r="N40" s="29"/>
      <c r="O40" s="83"/>
    </row>
    <row r="41" spans="1:15">
      <c r="A41" s="22"/>
      <c r="B41" s="23"/>
      <c r="C41" s="24"/>
      <c r="D41" s="22"/>
      <c r="E41" s="25"/>
      <c r="F41" s="25"/>
      <c r="G41" s="82"/>
      <c r="I41" s="26"/>
      <c r="J41" s="27"/>
      <c r="K41" s="28"/>
      <c r="L41" s="26"/>
      <c r="M41" s="29"/>
      <c r="N41" s="29"/>
      <c r="O41" s="83"/>
    </row>
    <row r="42" spans="1:15" ht="16.5">
      <c r="A42" s="30" t="s">
        <v>99</v>
      </c>
      <c r="B42" s="23" t="s">
        <v>1</v>
      </c>
      <c r="C42" s="38" t="s">
        <v>148</v>
      </c>
      <c r="D42" s="38"/>
      <c r="E42" s="25"/>
      <c r="F42" s="25"/>
      <c r="G42" s="82" t="s">
        <v>191</v>
      </c>
      <c r="I42" s="31" t="s">
        <v>99</v>
      </c>
      <c r="J42" s="27" t="s">
        <v>1</v>
      </c>
      <c r="K42" s="39" t="s">
        <v>148</v>
      </c>
      <c r="L42" s="39"/>
      <c r="M42" s="29"/>
      <c r="N42" s="29"/>
      <c r="O42" s="83" t="s">
        <v>191</v>
      </c>
    </row>
    <row r="43" spans="1:15">
      <c r="A43" s="22"/>
      <c r="B43" s="23"/>
      <c r="C43" s="24"/>
      <c r="D43" s="22"/>
      <c r="E43" s="25"/>
      <c r="F43" s="25"/>
      <c r="G43" s="82"/>
      <c r="I43" s="26"/>
      <c r="J43" s="27"/>
      <c r="K43" s="28"/>
      <c r="L43" s="26"/>
      <c r="M43" s="29"/>
      <c r="N43" s="29"/>
      <c r="O43" s="83"/>
    </row>
    <row r="44" spans="1:15">
      <c r="A44" s="22" t="s">
        <v>79</v>
      </c>
      <c r="B44" s="23"/>
      <c r="C44" s="24"/>
      <c r="D44" s="22"/>
      <c r="E44" s="25"/>
      <c r="F44" s="25"/>
      <c r="G44" s="82"/>
      <c r="I44" s="26" t="s">
        <v>79</v>
      </c>
      <c r="J44" s="27"/>
      <c r="K44" s="28"/>
      <c r="L44" s="26"/>
      <c r="M44" s="29"/>
      <c r="N44" s="29"/>
      <c r="O44" s="83"/>
    </row>
    <row r="45" spans="1:15">
      <c r="A45" s="22"/>
      <c r="B45" s="23"/>
      <c r="C45" s="24"/>
      <c r="D45" s="22"/>
      <c r="E45" s="25"/>
      <c r="F45" s="25"/>
      <c r="G45" s="82"/>
      <c r="I45" s="26"/>
      <c r="J45" s="27"/>
      <c r="K45" s="28"/>
      <c r="L45" s="26"/>
      <c r="M45" s="29"/>
      <c r="N45" s="29"/>
      <c r="O45" s="83"/>
    </row>
    <row r="46" spans="1:15" ht="16.5">
      <c r="A46" s="30" t="s">
        <v>100</v>
      </c>
      <c r="B46" s="23" t="s">
        <v>1</v>
      </c>
      <c r="C46" s="38" t="s">
        <v>80</v>
      </c>
      <c r="D46" s="38"/>
      <c r="E46" s="25"/>
      <c r="F46" s="25"/>
      <c r="G46" s="82" t="s">
        <v>191</v>
      </c>
      <c r="I46" s="31" t="s">
        <v>100</v>
      </c>
      <c r="J46" s="27" t="s">
        <v>1</v>
      </c>
      <c r="K46" s="39" t="s">
        <v>80</v>
      </c>
      <c r="L46" s="39"/>
      <c r="M46" s="29"/>
      <c r="N46" s="29"/>
      <c r="O46" s="83" t="s">
        <v>191</v>
      </c>
    </row>
    <row r="47" spans="1:15">
      <c r="A47" s="22"/>
      <c r="B47" s="23"/>
      <c r="C47" s="24"/>
      <c r="D47" s="22"/>
      <c r="E47" s="25"/>
      <c r="F47" s="25"/>
      <c r="G47" s="82"/>
      <c r="I47" s="26"/>
      <c r="J47" s="27"/>
      <c r="K47" s="28"/>
      <c r="L47" s="26"/>
      <c r="M47" s="29"/>
      <c r="N47" s="29"/>
      <c r="O47" s="83"/>
    </row>
    <row r="48" spans="1:15">
      <c r="A48" s="22" t="s">
        <v>81</v>
      </c>
      <c r="B48" s="23"/>
      <c r="C48" s="24"/>
      <c r="D48" s="22"/>
      <c r="E48" s="25"/>
      <c r="F48" s="25"/>
      <c r="G48" s="82"/>
      <c r="I48" s="26" t="s">
        <v>81</v>
      </c>
      <c r="J48" s="27"/>
      <c r="K48" s="28"/>
      <c r="L48" s="26"/>
      <c r="M48" s="29"/>
      <c r="N48" s="29"/>
      <c r="O48" s="83"/>
    </row>
    <row r="49" spans="1:15">
      <c r="A49" s="22"/>
      <c r="B49" s="23"/>
      <c r="C49" s="24"/>
      <c r="D49" s="22"/>
      <c r="E49" s="25"/>
      <c r="F49" s="25"/>
      <c r="G49" s="82"/>
      <c r="I49" s="26"/>
      <c r="J49" s="27"/>
      <c r="K49" s="28"/>
      <c r="L49" s="26"/>
      <c r="M49" s="29"/>
      <c r="N49" s="29"/>
      <c r="O49" s="83"/>
    </row>
    <row r="50" spans="1:15" ht="16.5">
      <c r="A50" s="30" t="s">
        <v>101</v>
      </c>
      <c r="B50" s="23" t="s">
        <v>1</v>
      </c>
      <c r="C50" s="38" t="s">
        <v>80</v>
      </c>
      <c r="D50" s="38"/>
      <c r="E50" s="25"/>
      <c r="F50" s="25"/>
      <c r="G50" s="82" t="s">
        <v>191</v>
      </c>
      <c r="I50" s="31" t="s">
        <v>101</v>
      </c>
      <c r="J50" s="27" t="s">
        <v>1</v>
      </c>
      <c r="K50" s="39" t="s">
        <v>80</v>
      </c>
      <c r="L50" s="39"/>
      <c r="M50" s="29"/>
      <c r="N50" s="29"/>
      <c r="O50" s="83" t="s">
        <v>191</v>
      </c>
    </row>
    <row r="51" spans="1:15">
      <c r="A51" s="22"/>
      <c r="B51" s="23"/>
      <c r="C51" s="24"/>
      <c r="D51" s="22"/>
      <c r="E51" s="25"/>
      <c r="F51" s="25"/>
      <c r="G51" s="82"/>
      <c r="I51" s="26"/>
      <c r="J51" s="27"/>
      <c r="K51" s="28"/>
      <c r="L51" s="26"/>
      <c r="M51" s="29"/>
      <c r="N51" s="29"/>
      <c r="O51" s="83"/>
    </row>
    <row r="52" spans="1:15">
      <c r="A52" s="22" t="s">
        <v>82</v>
      </c>
      <c r="B52" s="23"/>
      <c r="C52" s="24"/>
      <c r="D52" s="22"/>
      <c r="E52" s="25"/>
      <c r="F52" s="25"/>
      <c r="G52" s="82"/>
      <c r="I52" s="26" t="s">
        <v>82</v>
      </c>
      <c r="J52" s="27"/>
      <c r="K52" s="28"/>
      <c r="L52" s="26"/>
      <c r="M52" s="29"/>
      <c r="N52" s="29"/>
      <c r="O52" s="83"/>
    </row>
    <row r="53" spans="1:15">
      <c r="A53" s="22"/>
      <c r="B53" s="23"/>
      <c r="C53" s="24"/>
      <c r="D53" s="22"/>
      <c r="E53" s="25"/>
      <c r="F53" s="25"/>
      <c r="G53" s="82"/>
      <c r="I53" s="26"/>
      <c r="J53" s="27"/>
      <c r="K53" s="28"/>
      <c r="L53" s="26"/>
      <c r="M53" s="29"/>
      <c r="N53" s="29"/>
      <c r="O53" s="83"/>
    </row>
    <row r="54" spans="1:15" ht="16.5">
      <c r="A54" s="30" t="s">
        <v>102</v>
      </c>
      <c r="B54" s="23" t="s">
        <v>1</v>
      </c>
      <c r="C54" s="38" t="s">
        <v>83</v>
      </c>
      <c r="D54" s="38"/>
      <c r="E54" s="25"/>
      <c r="F54" s="25"/>
      <c r="G54" s="82" t="s">
        <v>191</v>
      </c>
      <c r="I54" s="31" t="s">
        <v>102</v>
      </c>
      <c r="J54" s="27" t="s">
        <v>1</v>
      </c>
      <c r="K54" s="39" t="s">
        <v>83</v>
      </c>
      <c r="L54" s="39"/>
      <c r="M54" s="29"/>
      <c r="N54" s="29"/>
      <c r="O54" s="83" t="s">
        <v>191</v>
      </c>
    </row>
    <row r="55" spans="1:15">
      <c r="A55" s="30"/>
      <c r="B55" s="23"/>
      <c r="C55" s="24"/>
      <c r="D55" s="22"/>
      <c r="E55" s="25"/>
      <c r="F55" s="25"/>
      <c r="G55" s="82"/>
      <c r="I55" s="31"/>
      <c r="J55" s="27"/>
      <c r="K55" s="28"/>
      <c r="L55" s="26"/>
      <c r="M55" s="29"/>
      <c r="N55" s="29"/>
      <c r="O55" s="83"/>
    </row>
    <row r="56" spans="1:15">
      <c r="A56" s="36" t="s">
        <v>157</v>
      </c>
      <c r="B56" s="36"/>
      <c r="C56" s="24"/>
      <c r="D56" s="22"/>
      <c r="E56" s="25"/>
      <c r="F56" s="25"/>
      <c r="G56" s="82"/>
      <c r="I56" s="37" t="s">
        <v>157</v>
      </c>
      <c r="J56" s="37"/>
      <c r="K56" s="28"/>
      <c r="L56" s="26"/>
      <c r="M56" s="29"/>
      <c r="N56" s="29"/>
      <c r="O56" s="83"/>
    </row>
    <row r="57" spans="1:15">
      <c r="A57" s="30"/>
      <c r="B57" s="23"/>
      <c r="C57" s="24"/>
      <c r="D57" s="22"/>
      <c r="E57" s="25"/>
      <c r="F57" s="25"/>
      <c r="G57" s="82"/>
      <c r="I57" s="31"/>
      <c r="J57" s="27"/>
      <c r="K57" s="28"/>
      <c r="L57" s="26"/>
      <c r="M57" s="29"/>
      <c r="N57" s="29"/>
      <c r="O57" s="83"/>
    </row>
    <row r="58" spans="1:15" ht="18.75">
      <c r="A58" s="30" t="s">
        <v>158</v>
      </c>
      <c r="B58" s="23" t="s">
        <v>1</v>
      </c>
      <c r="C58" s="38" t="s">
        <v>159</v>
      </c>
      <c r="D58" s="38"/>
      <c r="E58" s="25"/>
      <c r="F58" s="25"/>
      <c r="G58" s="82" t="s">
        <v>191</v>
      </c>
      <c r="I58" s="31" t="s">
        <v>158</v>
      </c>
      <c r="J58" s="27" t="s">
        <v>1</v>
      </c>
      <c r="K58" s="39" t="s">
        <v>159</v>
      </c>
      <c r="L58" s="39"/>
      <c r="M58" s="29"/>
      <c r="N58" s="29"/>
      <c r="O58" s="83" t="s">
        <v>191</v>
      </c>
    </row>
    <row r="59" spans="1:15">
      <c r="A59" s="30"/>
      <c r="B59" s="23"/>
      <c r="C59" s="23"/>
      <c r="D59" s="23"/>
      <c r="E59" s="25"/>
      <c r="F59" s="25"/>
      <c r="G59" s="82"/>
      <c r="I59" s="31"/>
      <c r="J59" s="27"/>
      <c r="K59" s="27"/>
      <c r="L59" s="27"/>
      <c r="M59" s="29"/>
      <c r="N59" s="29"/>
      <c r="O59" s="83"/>
    </row>
    <row r="60" spans="1:15">
      <c r="A60" s="36" t="s">
        <v>163</v>
      </c>
      <c r="B60" s="36"/>
      <c r="C60" s="36"/>
      <c r="D60" s="36"/>
      <c r="E60" s="25"/>
      <c r="F60" s="25"/>
      <c r="G60" s="82"/>
      <c r="I60" s="37" t="s">
        <v>163</v>
      </c>
      <c r="J60" s="37"/>
      <c r="K60" s="37"/>
      <c r="L60" s="37"/>
      <c r="M60" s="29"/>
      <c r="N60" s="29"/>
      <c r="O60" s="83"/>
    </row>
    <row r="61" spans="1:15">
      <c r="A61" s="30"/>
      <c r="B61" s="23"/>
      <c r="C61" s="23"/>
      <c r="D61" s="23"/>
      <c r="E61" s="25"/>
      <c r="F61" s="25"/>
      <c r="G61" s="82"/>
      <c r="I61" s="31"/>
      <c r="J61" s="27"/>
      <c r="K61" s="27"/>
      <c r="L61" s="27"/>
      <c r="M61" s="29"/>
      <c r="N61" s="29"/>
      <c r="O61" s="83"/>
    </row>
    <row r="62" spans="1:15" ht="18.75">
      <c r="A62" s="30" t="s">
        <v>160</v>
      </c>
      <c r="B62" s="23" t="s">
        <v>1</v>
      </c>
      <c r="C62" s="38" t="s">
        <v>161</v>
      </c>
      <c r="D62" s="38"/>
      <c r="E62" s="25"/>
      <c r="F62" s="25"/>
      <c r="G62" s="82" t="s">
        <v>65</v>
      </c>
      <c r="I62" s="31" t="s">
        <v>160</v>
      </c>
      <c r="J62" s="27" t="s">
        <v>1</v>
      </c>
      <c r="K62" s="39" t="s">
        <v>161</v>
      </c>
      <c r="L62" s="39"/>
      <c r="M62" s="29"/>
      <c r="N62" s="29"/>
      <c r="O62" s="83" t="s">
        <v>65</v>
      </c>
    </row>
    <row r="63" spans="1:15">
      <c r="A63" s="30"/>
      <c r="B63" s="23"/>
      <c r="C63" s="23"/>
      <c r="D63" s="23"/>
      <c r="E63" s="25"/>
      <c r="F63" s="25"/>
      <c r="G63" s="82"/>
      <c r="I63" s="31"/>
      <c r="J63" s="27"/>
      <c r="K63" s="27"/>
      <c r="L63" s="27"/>
      <c r="M63" s="29"/>
      <c r="N63" s="29"/>
      <c r="O63" s="83"/>
    </row>
    <row r="64" spans="1:15">
      <c r="A64" s="36" t="s">
        <v>162</v>
      </c>
      <c r="B64" s="36"/>
      <c r="C64" s="36"/>
      <c r="D64" s="36"/>
      <c r="E64" s="25"/>
      <c r="F64" s="25"/>
      <c r="G64" s="82"/>
      <c r="I64" s="37" t="s">
        <v>162</v>
      </c>
      <c r="J64" s="37"/>
      <c r="K64" s="37"/>
      <c r="L64" s="37"/>
      <c r="M64" s="29"/>
      <c r="N64" s="29"/>
      <c r="O64" s="83"/>
    </row>
    <row r="65" spans="1:15">
      <c r="A65" s="30"/>
      <c r="B65" s="23"/>
      <c r="C65" s="23"/>
      <c r="D65" s="23"/>
      <c r="E65" s="25"/>
      <c r="F65" s="25"/>
      <c r="G65" s="82"/>
      <c r="I65" s="31"/>
      <c r="J65" s="27"/>
      <c r="K65" s="27"/>
      <c r="L65" s="27"/>
      <c r="M65" s="29"/>
      <c r="N65" s="29"/>
      <c r="O65" s="83"/>
    </row>
    <row r="66" spans="1:15" ht="16.5">
      <c r="A66" s="30" t="s">
        <v>164</v>
      </c>
      <c r="B66" s="23" t="s">
        <v>1</v>
      </c>
      <c r="C66" s="38" t="s">
        <v>165</v>
      </c>
      <c r="D66" s="38"/>
      <c r="E66" s="25"/>
      <c r="F66" s="25"/>
      <c r="G66" s="82"/>
      <c r="I66" s="31" t="s">
        <v>164</v>
      </c>
      <c r="J66" s="27" t="s">
        <v>1</v>
      </c>
      <c r="K66" s="39" t="s">
        <v>165</v>
      </c>
      <c r="L66" s="39"/>
      <c r="M66" s="29"/>
      <c r="N66" s="29"/>
      <c r="O66" s="83"/>
    </row>
    <row r="67" spans="1:15">
      <c r="A67" s="22"/>
      <c r="B67" s="23"/>
      <c r="C67" s="24"/>
      <c r="D67" s="22"/>
      <c r="E67" s="25"/>
      <c r="F67" s="25"/>
      <c r="G67" s="82"/>
      <c r="I67" s="26"/>
      <c r="J67" s="27"/>
      <c r="K67" s="28"/>
      <c r="L67" s="26"/>
      <c r="M67" s="29"/>
      <c r="N67" s="29"/>
      <c r="O67" s="83"/>
    </row>
    <row r="68" spans="1:15">
      <c r="A68" s="40" t="s">
        <v>60</v>
      </c>
      <c r="B68" s="40"/>
      <c r="C68" s="40"/>
      <c r="D68" s="42"/>
      <c r="E68" s="42"/>
      <c r="F68" s="42"/>
      <c r="G68" s="23"/>
      <c r="I68" s="44" t="s">
        <v>60</v>
      </c>
      <c r="J68" s="44"/>
      <c r="K68" s="44"/>
      <c r="L68" s="46"/>
      <c r="M68" s="46"/>
      <c r="N68" s="46"/>
      <c r="O68" s="27"/>
    </row>
    <row r="69" spans="1:15">
      <c r="A69" s="25"/>
      <c r="B69" s="16"/>
      <c r="C69" s="17"/>
      <c r="D69" s="25"/>
      <c r="E69" s="16"/>
      <c r="F69" s="56"/>
      <c r="G69" s="56"/>
      <c r="I69" s="29"/>
      <c r="J69" s="20"/>
      <c r="K69" s="21"/>
      <c r="L69" s="29"/>
      <c r="M69" s="20"/>
      <c r="N69" s="58"/>
      <c r="O69" s="58"/>
    </row>
    <row r="70" spans="1:15">
      <c r="A70" s="84" t="s">
        <v>89</v>
      </c>
      <c r="B70" s="16" t="s">
        <v>1</v>
      </c>
      <c r="C70" s="63" t="s">
        <v>90</v>
      </c>
      <c r="D70" s="63"/>
      <c r="E70" s="16" t="s">
        <v>1</v>
      </c>
      <c r="F70" s="85">
        <f>45*(C5*(C10/C9))</f>
        <v>229.49999999999997</v>
      </c>
      <c r="G70" s="65" t="s">
        <v>88</v>
      </c>
      <c r="I70" s="86" t="s">
        <v>89</v>
      </c>
      <c r="J70" s="20" t="s">
        <v>1</v>
      </c>
      <c r="K70" s="66" t="s">
        <v>90</v>
      </c>
      <c r="L70" s="66"/>
      <c r="M70" s="20" t="s">
        <v>1</v>
      </c>
      <c r="N70" s="110">
        <f>45*(K5*(K10/K9))</f>
        <v>229.49999999999997</v>
      </c>
      <c r="O70" s="68" t="s">
        <v>88</v>
      </c>
    </row>
    <row r="71" spans="1:15">
      <c r="A71" s="84"/>
      <c r="B71" s="16"/>
      <c r="C71" s="88"/>
      <c r="D71" s="88"/>
      <c r="E71" s="16"/>
      <c r="F71" s="85"/>
      <c r="G71" s="65"/>
      <c r="I71" s="86"/>
      <c r="J71" s="20"/>
      <c r="K71" s="89"/>
      <c r="L71" s="89"/>
      <c r="M71" s="20"/>
      <c r="N71" s="110"/>
      <c r="O71" s="68"/>
    </row>
    <row r="72" spans="1:15" ht="16.5">
      <c r="A72" s="84" t="s">
        <v>103</v>
      </c>
      <c r="B72" s="16" t="s">
        <v>1</v>
      </c>
      <c r="C72" s="63" t="s">
        <v>169</v>
      </c>
      <c r="D72" s="63"/>
      <c r="E72" s="16" t="s">
        <v>1</v>
      </c>
      <c r="F72" s="90">
        <f>72000*F70</f>
        <v>16523999.999999998</v>
      </c>
      <c r="G72" s="65" t="s">
        <v>105</v>
      </c>
      <c r="I72" s="86" t="s">
        <v>103</v>
      </c>
      <c r="J72" s="20" t="s">
        <v>1</v>
      </c>
      <c r="K72" s="66" t="s">
        <v>169</v>
      </c>
      <c r="L72" s="66"/>
      <c r="M72" s="20" t="s">
        <v>1</v>
      </c>
      <c r="N72" s="111">
        <f>72000*N70</f>
        <v>16523999.999999998</v>
      </c>
      <c r="O72" s="68" t="s">
        <v>105</v>
      </c>
    </row>
    <row r="73" spans="1:15">
      <c r="A73" s="84"/>
      <c r="B73" s="16"/>
      <c r="C73" s="88"/>
      <c r="D73" s="88"/>
      <c r="E73" s="16"/>
      <c r="F73" s="85"/>
      <c r="G73" s="65"/>
      <c r="I73" s="86"/>
      <c r="J73" s="20"/>
      <c r="K73" s="89"/>
      <c r="L73" s="89"/>
      <c r="M73" s="20"/>
      <c r="N73" s="110"/>
      <c r="O73" s="68"/>
    </row>
    <row r="74" spans="1:15" ht="18">
      <c r="A74" s="84" t="s">
        <v>104</v>
      </c>
      <c r="B74" s="16" t="s">
        <v>1</v>
      </c>
      <c r="C74" s="63" t="s">
        <v>170</v>
      </c>
      <c r="D74" s="63"/>
      <c r="E74" s="16" t="s">
        <v>1</v>
      </c>
      <c r="F74" s="85">
        <f>ROUND(11.3*F70,-2)</f>
        <v>2600</v>
      </c>
      <c r="G74" s="65" t="s">
        <v>106</v>
      </c>
      <c r="I74" s="86" t="s">
        <v>104</v>
      </c>
      <c r="J74" s="20" t="s">
        <v>1</v>
      </c>
      <c r="K74" s="66" t="s">
        <v>170</v>
      </c>
      <c r="L74" s="66"/>
      <c r="M74" s="20" t="s">
        <v>1</v>
      </c>
      <c r="N74" s="110">
        <f>ROUND(11.3*N70,-2)</f>
        <v>2600</v>
      </c>
      <c r="O74" s="68" t="s">
        <v>106</v>
      </c>
    </row>
    <row r="75" spans="1:15">
      <c r="A75" s="84"/>
      <c r="B75" s="16"/>
      <c r="C75" s="88"/>
      <c r="D75" s="88"/>
      <c r="E75" s="16"/>
      <c r="F75" s="85"/>
      <c r="G75" s="65"/>
      <c r="I75" s="86"/>
      <c r="J75" s="20"/>
      <c r="K75" s="89"/>
      <c r="L75" s="89"/>
      <c r="M75" s="20"/>
      <c r="N75" s="110"/>
      <c r="O75" s="68"/>
    </row>
    <row r="76" spans="1:15" ht="16.5">
      <c r="A76" s="84" t="s">
        <v>107</v>
      </c>
      <c r="B76" s="16" t="s">
        <v>1</v>
      </c>
      <c r="C76" s="63" t="s">
        <v>171</v>
      </c>
      <c r="D76" s="63"/>
      <c r="E76" s="16" t="s">
        <v>1</v>
      </c>
      <c r="F76" s="90">
        <f>45000*F70</f>
        <v>10327499.999999998</v>
      </c>
      <c r="G76" s="65" t="s">
        <v>105</v>
      </c>
      <c r="I76" s="86" t="s">
        <v>107</v>
      </c>
      <c r="J76" s="20" t="s">
        <v>1</v>
      </c>
      <c r="K76" s="66" t="s">
        <v>171</v>
      </c>
      <c r="L76" s="66"/>
      <c r="M76" s="20" t="s">
        <v>1</v>
      </c>
      <c r="N76" s="111">
        <f>45000*N70</f>
        <v>10327499.999999998</v>
      </c>
      <c r="O76" s="68" t="s">
        <v>105</v>
      </c>
    </row>
    <row r="77" spans="1:15">
      <c r="A77" s="84"/>
      <c r="B77" s="16"/>
      <c r="C77" s="88"/>
      <c r="D77" s="88"/>
      <c r="E77" s="16"/>
      <c r="F77" s="85"/>
      <c r="G77" s="65"/>
      <c r="I77" s="86"/>
      <c r="J77" s="20"/>
      <c r="K77" s="89"/>
      <c r="L77" s="89"/>
      <c r="M77" s="20"/>
      <c r="N77" s="110"/>
      <c r="O77" s="68"/>
    </row>
    <row r="78" spans="1:15" ht="18">
      <c r="A78" s="84" t="s">
        <v>108</v>
      </c>
      <c r="B78" s="16" t="s">
        <v>1</v>
      </c>
      <c r="C78" s="63" t="s">
        <v>172</v>
      </c>
      <c r="D78" s="63"/>
      <c r="E78" s="16" t="s">
        <v>1</v>
      </c>
      <c r="F78" s="85">
        <f>ROUND(11.25*ROUND(F70,-1),-1)</f>
        <v>2590</v>
      </c>
      <c r="G78" s="65" t="s">
        <v>106</v>
      </c>
      <c r="I78" s="86" t="s">
        <v>108</v>
      </c>
      <c r="J78" s="20" t="s">
        <v>1</v>
      </c>
      <c r="K78" s="66" t="s">
        <v>172</v>
      </c>
      <c r="L78" s="66"/>
      <c r="M78" s="20" t="s">
        <v>1</v>
      </c>
      <c r="N78" s="110">
        <f>ROUND(11.25*ROUND(N70,-1),-1)</f>
        <v>2590</v>
      </c>
      <c r="O78" s="68" t="s">
        <v>106</v>
      </c>
    </row>
    <row r="79" spans="1:15">
      <c r="A79" s="84"/>
      <c r="B79" s="16"/>
      <c r="C79" s="88"/>
      <c r="D79" s="88"/>
      <c r="E79" s="16"/>
      <c r="F79" s="85"/>
      <c r="G79" s="65"/>
      <c r="I79" s="86"/>
      <c r="J79" s="20"/>
      <c r="K79" s="89"/>
      <c r="L79" s="89"/>
      <c r="M79" s="20"/>
      <c r="N79" s="110"/>
      <c r="O79" s="68"/>
    </row>
    <row r="80" spans="1:15" ht="16.5">
      <c r="A80" s="84" t="s">
        <v>109</v>
      </c>
      <c r="B80" s="16" t="s">
        <v>1</v>
      </c>
      <c r="C80" s="63" t="s">
        <v>173</v>
      </c>
      <c r="D80" s="63"/>
      <c r="E80" s="16" t="s">
        <v>1</v>
      </c>
      <c r="F80" s="90">
        <f>15000*F70</f>
        <v>3442499.9999999995</v>
      </c>
      <c r="G80" s="65" t="s">
        <v>105</v>
      </c>
      <c r="I80" s="86" t="s">
        <v>109</v>
      </c>
      <c r="J80" s="20" t="s">
        <v>1</v>
      </c>
      <c r="K80" s="66" t="s">
        <v>173</v>
      </c>
      <c r="L80" s="66"/>
      <c r="M80" s="20" t="s">
        <v>1</v>
      </c>
      <c r="N80" s="111">
        <f>15000*N70</f>
        <v>3442499.9999999995</v>
      </c>
      <c r="O80" s="68" t="s">
        <v>105</v>
      </c>
    </row>
    <row r="81" spans="1:15">
      <c r="A81" s="84"/>
      <c r="B81" s="16"/>
      <c r="C81" s="88"/>
      <c r="D81" s="88"/>
      <c r="E81" s="16"/>
      <c r="F81" s="85"/>
      <c r="G81" s="65"/>
      <c r="I81" s="86"/>
      <c r="J81" s="20"/>
      <c r="K81" s="89"/>
      <c r="L81" s="89"/>
      <c r="M81" s="20"/>
      <c r="N81" s="110"/>
      <c r="O81" s="68"/>
    </row>
    <row r="82" spans="1:15" ht="18">
      <c r="A82" s="84" t="s">
        <v>110</v>
      </c>
      <c r="B82" s="16" t="s">
        <v>1</v>
      </c>
      <c r="C82" s="63" t="s">
        <v>174</v>
      </c>
      <c r="D82" s="63"/>
      <c r="E82" s="16" t="s">
        <v>1</v>
      </c>
      <c r="F82" s="85">
        <f>ROUND(10.2*ROUND(F70,-1),-1)</f>
        <v>2350</v>
      </c>
      <c r="G82" s="65" t="s">
        <v>106</v>
      </c>
      <c r="I82" s="86" t="s">
        <v>110</v>
      </c>
      <c r="J82" s="20" t="s">
        <v>1</v>
      </c>
      <c r="K82" s="66" t="s">
        <v>174</v>
      </c>
      <c r="L82" s="66"/>
      <c r="M82" s="20" t="s">
        <v>1</v>
      </c>
      <c r="N82" s="110">
        <f>ROUND(10.2*ROUND(N70,-1),-1)</f>
        <v>2350</v>
      </c>
      <c r="O82" s="68" t="s">
        <v>106</v>
      </c>
    </row>
    <row r="83" spans="1:15">
      <c r="A83" s="25"/>
      <c r="B83" s="16"/>
      <c r="C83" s="88"/>
      <c r="D83" s="88"/>
      <c r="E83" s="16"/>
      <c r="F83" s="85"/>
      <c r="G83" s="65"/>
      <c r="I83" s="29"/>
      <c r="J83" s="20"/>
      <c r="K83" s="89"/>
      <c r="L83" s="89"/>
      <c r="M83" s="20"/>
      <c r="N83" s="110"/>
      <c r="O83" s="68"/>
    </row>
    <row r="84" spans="1:15" ht="16.5">
      <c r="A84" s="84" t="s">
        <v>111</v>
      </c>
      <c r="B84" s="16" t="s">
        <v>1</v>
      </c>
      <c r="C84" s="63" t="s">
        <v>175</v>
      </c>
      <c r="D84" s="63"/>
      <c r="E84" s="16" t="s">
        <v>1</v>
      </c>
      <c r="F84" s="91">
        <f>30000*F70</f>
        <v>6884999.9999999991</v>
      </c>
      <c r="G84" s="65" t="s">
        <v>105</v>
      </c>
      <c r="I84" s="86" t="s">
        <v>111</v>
      </c>
      <c r="J84" s="20" t="s">
        <v>1</v>
      </c>
      <c r="K84" s="66" t="s">
        <v>175</v>
      </c>
      <c r="L84" s="66"/>
      <c r="M84" s="20" t="s">
        <v>1</v>
      </c>
      <c r="N84" s="112">
        <f>30000*N70</f>
        <v>6884999.9999999991</v>
      </c>
      <c r="O84" s="68" t="s">
        <v>105</v>
      </c>
    </row>
    <row r="85" spans="1:15">
      <c r="A85" s="84"/>
      <c r="B85" s="16"/>
      <c r="C85" s="88"/>
      <c r="D85" s="88"/>
      <c r="E85" s="16"/>
      <c r="F85" s="85"/>
      <c r="G85" s="65"/>
      <c r="I85" s="86"/>
      <c r="J85" s="20"/>
      <c r="K85" s="89"/>
      <c r="L85" s="89"/>
      <c r="M85" s="20"/>
      <c r="N85" s="110"/>
      <c r="O85" s="68"/>
    </row>
    <row r="86" spans="1:15" ht="18">
      <c r="A86" s="84" t="s">
        <v>112</v>
      </c>
      <c r="B86" s="16" t="s">
        <v>1</v>
      </c>
      <c r="C86" s="63" t="s">
        <v>176</v>
      </c>
      <c r="D86" s="63"/>
      <c r="E86" s="16" t="s">
        <v>1</v>
      </c>
      <c r="F86" s="85">
        <f>ROUND(5.2*F70,-2)</f>
        <v>1200</v>
      </c>
      <c r="G86" s="65" t="s">
        <v>106</v>
      </c>
      <c r="I86" s="86" t="s">
        <v>112</v>
      </c>
      <c r="J86" s="20" t="s">
        <v>1</v>
      </c>
      <c r="K86" s="66" t="s">
        <v>176</v>
      </c>
      <c r="L86" s="66"/>
      <c r="M86" s="20" t="s">
        <v>1</v>
      </c>
      <c r="N86" s="110">
        <f>ROUND(5.2*N70,-2)</f>
        <v>1200</v>
      </c>
      <c r="O86" s="68" t="s">
        <v>106</v>
      </c>
    </row>
    <row r="87" spans="1:15">
      <c r="A87" s="84"/>
      <c r="B87" s="16"/>
      <c r="C87" s="88"/>
      <c r="D87" s="88"/>
      <c r="E87" s="16"/>
      <c r="F87" s="85"/>
      <c r="G87" s="65"/>
      <c r="I87" s="86"/>
      <c r="J87" s="20"/>
      <c r="K87" s="89"/>
      <c r="L87" s="89"/>
      <c r="M87" s="20"/>
      <c r="N87" s="110"/>
      <c r="O87" s="68"/>
    </row>
    <row r="88" spans="1:15" ht="16.5">
      <c r="A88" s="84" t="s">
        <v>113</v>
      </c>
      <c r="B88" s="16" t="s">
        <v>1</v>
      </c>
      <c r="C88" s="63" t="s">
        <v>177</v>
      </c>
      <c r="D88" s="63"/>
      <c r="E88" s="16" t="s">
        <v>1</v>
      </c>
      <c r="F88" s="85">
        <f>F70*C6*0.00065</f>
        <v>126.79874999999997</v>
      </c>
      <c r="G88" s="65" t="s">
        <v>117</v>
      </c>
      <c r="I88" s="86" t="s">
        <v>113</v>
      </c>
      <c r="J88" s="20" t="s">
        <v>1</v>
      </c>
      <c r="K88" s="66" t="s">
        <v>177</v>
      </c>
      <c r="L88" s="66"/>
      <c r="M88" s="20" t="s">
        <v>1</v>
      </c>
      <c r="N88" s="110">
        <f>N70*K6*0.00065</f>
        <v>126.79874999999997</v>
      </c>
      <c r="O88" s="68" t="s">
        <v>117</v>
      </c>
    </row>
    <row r="89" spans="1:15">
      <c r="A89" s="84"/>
      <c r="B89" s="16"/>
      <c r="C89" s="88"/>
      <c r="D89" s="88"/>
      <c r="E89" s="16"/>
      <c r="F89" s="85"/>
      <c r="G89" s="65"/>
      <c r="I89" s="86"/>
      <c r="J89" s="20"/>
      <c r="K89" s="89"/>
      <c r="L89" s="89"/>
      <c r="M89" s="20"/>
      <c r="N89" s="110"/>
      <c r="O89" s="68"/>
    </row>
    <row r="90" spans="1:15" ht="16.5">
      <c r="A90" s="84" t="s">
        <v>114</v>
      </c>
      <c r="B90" s="16" t="s">
        <v>1</v>
      </c>
      <c r="C90" s="63" t="s">
        <v>178</v>
      </c>
      <c r="D90" s="63"/>
      <c r="E90" s="16" t="s">
        <v>1</v>
      </c>
      <c r="F90" s="85">
        <f>F70*0.06</f>
        <v>13.769999999999998</v>
      </c>
      <c r="G90" s="65" t="s">
        <v>117</v>
      </c>
      <c r="I90" s="86" t="s">
        <v>114</v>
      </c>
      <c r="J90" s="20" t="s">
        <v>1</v>
      </c>
      <c r="K90" s="66" t="s">
        <v>178</v>
      </c>
      <c r="L90" s="66"/>
      <c r="M90" s="20" t="s">
        <v>1</v>
      </c>
      <c r="N90" s="110">
        <f>N70*0.06</f>
        <v>13.769999999999998</v>
      </c>
      <c r="O90" s="68" t="s">
        <v>117</v>
      </c>
    </row>
    <row r="91" spans="1:15">
      <c r="A91" s="84"/>
      <c r="B91" s="16"/>
      <c r="C91" s="88"/>
      <c r="D91" s="88"/>
      <c r="E91" s="16"/>
      <c r="F91" s="85"/>
      <c r="G91" s="65"/>
      <c r="I91" s="86"/>
      <c r="J91" s="20"/>
      <c r="K91" s="89"/>
      <c r="L91" s="89"/>
      <c r="M91" s="20"/>
      <c r="N91" s="110"/>
      <c r="O91" s="68"/>
    </row>
    <row r="92" spans="1:15" ht="16.5">
      <c r="A92" s="84" t="s">
        <v>115</v>
      </c>
      <c r="B92" s="16" t="s">
        <v>1</v>
      </c>
      <c r="C92" s="63" t="s">
        <v>178</v>
      </c>
      <c r="D92" s="63"/>
      <c r="E92" s="16" t="s">
        <v>1</v>
      </c>
      <c r="F92" s="85">
        <f>F70*0.06</f>
        <v>13.769999999999998</v>
      </c>
      <c r="G92" s="65" t="s">
        <v>117</v>
      </c>
      <c r="I92" s="86" t="s">
        <v>115</v>
      </c>
      <c r="J92" s="20" t="s">
        <v>1</v>
      </c>
      <c r="K92" s="66" t="s">
        <v>178</v>
      </c>
      <c r="L92" s="66"/>
      <c r="M92" s="20" t="s">
        <v>1</v>
      </c>
      <c r="N92" s="110">
        <f>N70*0.06</f>
        <v>13.769999999999998</v>
      </c>
      <c r="O92" s="68" t="s">
        <v>117</v>
      </c>
    </row>
    <row r="93" spans="1:15">
      <c r="A93" s="84"/>
      <c r="B93" s="16"/>
      <c r="C93" s="88"/>
      <c r="D93" s="88"/>
      <c r="E93" s="16"/>
      <c r="F93" s="85"/>
      <c r="G93" s="65"/>
      <c r="I93" s="86"/>
      <c r="J93" s="20"/>
      <c r="K93" s="89"/>
      <c r="L93" s="89"/>
      <c r="M93" s="20"/>
      <c r="N93" s="110"/>
      <c r="O93" s="68"/>
    </row>
    <row r="94" spans="1:15" ht="16.5">
      <c r="A94" s="84" t="s">
        <v>116</v>
      </c>
      <c r="B94" s="16" t="s">
        <v>1</v>
      </c>
      <c r="C94" s="92" t="s">
        <v>179</v>
      </c>
      <c r="D94" s="92"/>
      <c r="E94" s="16" t="s">
        <v>1</v>
      </c>
      <c r="F94" s="85">
        <f>F70*0.36</f>
        <v>82.61999999999999</v>
      </c>
      <c r="G94" s="93" t="s">
        <v>117</v>
      </c>
      <c r="I94" s="86" t="s">
        <v>116</v>
      </c>
      <c r="J94" s="20" t="s">
        <v>1</v>
      </c>
      <c r="K94" s="94" t="s">
        <v>179</v>
      </c>
      <c r="L94" s="94"/>
      <c r="M94" s="20" t="s">
        <v>1</v>
      </c>
      <c r="N94" s="110">
        <f>N70*0.36</f>
        <v>82.61999999999999</v>
      </c>
      <c r="O94" s="95" t="s">
        <v>117</v>
      </c>
    </row>
    <row r="95" spans="1:15">
      <c r="A95" s="84"/>
      <c r="B95" s="16"/>
      <c r="C95" s="88"/>
      <c r="D95" s="88"/>
      <c r="E95" s="16"/>
      <c r="F95" s="85"/>
      <c r="G95" s="65"/>
      <c r="I95" s="86"/>
      <c r="J95" s="20"/>
      <c r="K95" s="89"/>
      <c r="L95" s="89"/>
      <c r="M95" s="20"/>
      <c r="N95" s="110"/>
      <c r="O95" s="68"/>
    </row>
    <row r="96" spans="1:15" ht="18.75">
      <c r="A96" s="84" t="s">
        <v>166</v>
      </c>
      <c r="B96" s="16" t="s">
        <v>1</v>
      </c>
      <c r="C96" s="63" t="s">
        <v>168</v>
      </c>
      <c r="D96" s="63"/>
      <c r="E96" s="16" t="s">
        <v>1</v>
      </c>
      <c r="F96" s="96">
        <f>44*SQRT(C5/(SQRT(F6)))</f>
        <v>44.438488321116481</v>
      </c>
      <c r="G96" s="65" t="s">
        <v>181</v>
      </c>
      <c r="I96" s="86" t="s">
        <v>166</v>
      </c>
      <c r="J96" s="20" t="s">
        <v>1</v>
      </c>
      <c r="K96" s="66" t="s">
        <v>168</v>
      </c>
      <c r="L96" s="66"/>
      <c r="M96" s="20" t="s">
        <v>1</v>
      </c>
      <c r="N96" s="113">
        <f>44*SQRT(K5/(SQRT(N6)))</f>
        <v>44.438488321116481</v>
      </c>
      <c r="O96" s="68" t="s">
        <v>181</v>
      </c>
    </row>
    <row r="97" spans="1:15">
      <c r="A97" s="84"/>
      <c r="B97" s="16"/>
      <c r="C97" s="63" t="s">
        <v>186</v>
      </c>
      <c r="D97" s="63"/>
      <c r="E97" s="16" t="s">
        <v>1</v>
      </c>
      <c r="F97" s="85">
        <f>CEILING(F96,6)</f>
        <v>48</v>
      </c>
      <c r="G97" s="65" t="s">
        <v>181</v>
      </c>
      <c r="I97" s="86"/>
      <c r="J97" s="20"/>
      <c r="K97" s="66" t="s">
        <v>186</v>
      </c>
      <c r="L97" s="66"/>
      <c r="M97" s="20" t="s">
        <v>1</v>
      </c>
      <c r="N97" s="110">
        <f>CEILING(N96,6)</f>
        <v>48</v>
      </c>
      <c r="O97" s="68" t="s">
        <v>181</v>
      </c>
    </row>
    <row r="98" spans="1:15">
      <c r="A98" s="84"/>
      <c r="B98" s="16"/>
      <c r="C98" s="88"/>
      <c r="D98" s="88"/>
      <c r="E98" s="16"/>
      <c r="F98" s="85"/>
      <c r="G98" s="65"/>
      <c r="I98" s="86"/>
      <c r="J98" s="20"/>
      <c r="K98" s="89"/>
      <c r="L98" s="89"/>
      <c r="M98" s="20"/>
      <c r="N98" s="110"/>
      <c r="O98" s="68"/>
    </row>
    <row r="99" spans="1:15" ht="18.75">
      <c r="A99" s="84" t="s">
        <v>182</v>
      </c>
      <c r="B99" s="16" t="s">
        <v>1</v>
      </c>
      <c r="C99" s="63" t="s">
        <v>183</v>
      </c>
      <c r="D99" s="63"/>
      <c r="E99" s="16" t="s">
        <v>1</v>
      </c>
      <c r="F99" s="96">
        <f>3*SQRT(F70)</f>
        <v>45.447772222629347</v>
      </c>
      <c r="G99" s="65" t="s">
        <v>181</v>
      </c>
      <c r="I99" s="86" t="s">
        <v>182</v>
      </c>
      <c r="J99" s="20" t="s">
        <v>1</v>
      </c>
      <c r="K99" s="66" t="s">
        <v>183</v>
      </c>
      <c r="L99" s="66"/>
      <c r="M99" s="20" t="s">
        <v>1</v>
      </c>
      <c r="N99" s="113">
        <f>3*SQRT(N70)</f>
        <v>45.447772222629347</v>
      </c>
      <c r="O99" s="68" t="s">
        <v>181</v>
      </c>
    </row>
    <row r="100" spans="1:15">
      <c r="A100" s="84"/>
      <c r="B100" s="16"/>
      <c r="C100" s="63" t="s">
        <v>186</v>
      </c>
      <c r="D100" s="63"/>
      <c r="E100" s="16" t="s">
        <v>1</v>
      </c>
      <c r="F100" s="85">
        <f>CEILING(F99,6)</f>
        <v>48</v>
      </c>
      <c r="G100" s="65" t="s">
        <v>181</v>
      </c>
      <c r="I100" s="86"/>
      <c r="J100" s="20"/>
      <c r="K100" s="66" t="s">
        <v>186</v>
      </c>
      <c r="L100" s="66"/>
      <c r="M100" s="20" t="s">
        <v>1</v>
      </c>
      <c r="N100" s="110">
        <f>CEILING(N99,6)</f>
        <v>48</v>
      </c>
      <c r="O100" s="68" t="s">
        <v>181</v>
      </c>
    </row>
    <row r="101" spans="1:15">
      <c r="A101" s="84"/>
      <c r="B101" s="16"/>
      <c r="C101" s="88"/>
      <c r="D101" s="88"/>
      <c r="E101" s="16"/>
      <c r="F101" s="85"/>
      <c r="G101" s="65"/>
      <c r="I101" s="86"/>
      <c r="J101" s="20"/>
      <c r="K101" s="89"/>
      <c r="L101" s="89"/>
      <c r="M101" s="20"/>
      <c r="N101" s="110"/>
      <c r="O101" s="68"/>
    </row>
    <row r="102" spans="1:15" ht="16.5">
      <c r="A102" s="84" t="s">
        <v>184</v>
      </c>
      <c r="B102" s="16" t="s">
        <v>1</v>
      </c>
      <c r="C102" s="63" t="s">
        <v>185</v>
      </c>
      <c r="D102" s="63"/>
      <c r="E102" s="16" t="s">
        <v>1</v>
      </c>
      <c r="F102" s="96">
        <f>0.67*F99</f>
        <v>30.450007389161662</v>
      </c>
      <c r="G102" s="65" t="s">
        <v>181</v>
      </c>
      <c r="I102" s="86" t="s">
        <v>184</v>
      </c>
      <c r="J102" s="20" t="s">
        <v>1</v>
      </c>
      <c r="K102" s="66" t="s">
        <v>185</v>
      </c>
      <c r="L102" s="66"/>
      <c r="M102" s="20" t="s">
        <v>1</v>
      </c>
      <c r="N102" s="113">
        <f>0.67*N99</f>
        <v>30.450007389161662</v>
      </c>
      <c r="O102" s="68" t="s">
        <v>181</v>
      </c>
    </row>
    <row r="103" spans="1:15">
      <c r="A103" s="84"/>
      <c r="B103" s="16"/>
      <c r="C103" s="63" t="s">
        <v>186</v>
      </c>
      <c r="D103" s="63"/>
      <c r="E103" s="16" t="s">
        <v>1</v>
      </c>
      <c r="F103" s="85">
        <f>CEILING(F102,6)</f>
        <v>36</v>
      </c>
      <c r="G103" s="65" t="s">
        <v>181</v>
      </c>
      <c r="I103" s="86"/>
      <c r="J103" s="20"/>
      <c r="K103" s="66" t="s">
        <v>186</v>
      </c>
      <c r="L103" s="66"/>
      <c r="M103" s="20" t="s">
        <v>1</v>
      </c>
      <c r="N103" s="110">
        <f>CEILING(N102,6)</f>
        <v>36</v>
      </c>
      <c r="O103" s="68" t="s">
        <v>181</v>
      </c>
    </row>
    <row r="104" spans="1:15">
      <c r="A104" s="84"/>
      <c r="B104" s="16"/>
      <c r="C104" s="88"/>
      <c r="D104" s="88"/>
      <c r="E104" s="16"/>
      <c r="F104" s="85"/>
      <c r="G104" s="65"/>
      <c r="I104" s="86"/>
      <c r="J104" s="20"/>
      <c r="K104" s="89"/>
      <c r="L104" s="89"/>
      <c r="M104" s="20"/>
      <c r="N104" s="87"/>
      <c r="O104" s="68"/>
    </row>
    <row r="105" spans="1:15">
      <c r="B105" s="18"/>
      <c r="C105" s="18"/>
      <c r="G105" s="18"/>
      <c r="I105" s="97"/>
      <c r="J105" s="98"/>
      <c r="K105" s="99"/>
      <c r="L105" s="99"/>
      <c r="M105" s="97"/>
      <c r="N105" s="100"/>
      <c r="O105" s="101"/>
    </row>
    <row r="107" spans="1:15">
      <c r="A107" s="74" t="s">
        <v>205</v>
      </c>
    </row>
    <row r="108" spans="1:15">
      <c r="A108" s="74" t="s">
        <v>206</v>
      </c>
    </row>
    <row r="109" spans="1:15">
      <c r="A109" s="74" t="s">
        <v>207</v>
      </c>
    </row>
    <row r="110" spans="1:15">
      <c r="A110" s="74" t="s">
        <v>208</v>
      </c>
    </row>
    <row r="111" spans="1:15">
      <c r="A111" s="74" t="s">
        <v>209</v>
      </c>
    </row>
  </sheetData>
  <sheetProtection password="F030" sheet="1" objects="1" scenarios="1"/>
  <mergeCells count="74">
    <mergeCell ref="K86:L86"/>
    <mergeCell ref="K88:L88"/>
    <mergeCell ref="K90:L90"/>
    <mergeCell ref="K92:L92"/>
    <mergeCell ref="K102:L102"/>
    <mergeCell ref="K103:L103"/>
    <mergeCell ref="K94:L94"/>
    <mergeCell ref="K96:L96"/>
    <mergeCell ref="K97:L97"/>
    <mergeCell ref="K99:L99"/>
    <mergeCell ref="K100:L100"/>
    <mergeCell ref="K84:L84"/>
    <mergeCell ref="I60:L60"/>
    <mergeCell ref="K62:L62"/>
    <mergeCell ref="I64:L64"/>
    <mergeCell ref="K66:L66"/>
    <mergeCell ref="K70:L70"/>
    <mergeCell ref="K72:L72"/>
    <mergeCell ref="K74:L74"/>
    <mergeCell ref="K76:L76"/>
    <mergeCell ref="K78:L78"/>
    <mergeCell ref="K80:L80"/>
    <mergeCell ref="K82:L82"/>
    <mergeCell ref="I68:K68"/>
    <mergeCell ref="C102:D102"/>
    <mergeCell ref="C97:D97"/>
    <mergeCell ref="C100:D100"/>
    <mergeCell ref="C103:D103"/>
    <mergeCell ref="K42:L42"/>
    <mergeCell ref="K46:L46"/>
    <mergeCell ref="K50:L50"/>
    <mergeCell ref="K54:L54"/>
    <mergeCell ref="I56:J56"/>
    <mergeCell ref="K58:L58"/>
    <mergeCell ref="C72:D72"/>
    <mergeCell ref="C74:D74"/>
    <mergeCell ref="C76:D76"/>
    <mergeCell ref="C78:D78"/>
    <mergeCell ref="C80:D80"/>
    <mergeCell ref="C70:D70"/>
    <mergeCell ref="C99:D99"/>
    <mergeCell ref="C96:D96"/>
    <mergeCell ref="C82:D82"/>
    <mergeCell ref="C84:D84"/>
    <mergeCell ref="C86:D86"/>
    <mergeCell ref="C88:D88"/>
    <mergeCell ref="C90:D90"/>
    <mergeCell ref="C92:D92"/>
    <mergeCell ref="C94:D94"/>
    <mergeCell ref="A68:C68"/>
    <mergeCell ref="I12:K12"/>
    <mergeCell ref="I16:K16"/>
    <mergeCell ref="I22:L22"/>
    <mergeCell ref="I28:K28"/>
    <mergeCell ref="C58:D58"/>
    <mergeCell ref="C62:D62"/>
    <mergeCell ref="A60:D60"/>
    <mergeCell ref="A64:D64"/>
    <mergeCell ref="A56:B56"/>
    <mergeCell ref="C42:D42"/>
    <mergeCell ref="I34:L34"/>
    <mergeCell ref="A12:C12"/>
    <mergeCell ref="A16:C16"/>
    <mergeCell ref="C46:D46"/>
    <mergeCell ref="C66:D66"/>
    <mergeCell ref="C50:D50"/>
    <mergeCell ref="C54:D54"/>
    <mergeCell ref="A1:E1"/>
    <mergeCell ref="I1:M1"/>
    <mergeCell ref="I40:K40"/>
    <mergeCell ref="A22:D22"/>
    <mergeCell ref="A28:C28"/>
    <mergeCell ref="A34:D34"/>
    <mergeCell ref="A40:C40"/>
  </mergeCells>
  <pageMargins left="0.7" right="0.7" top="0.75" bottom="0.75" header="0.3" footer="0.3"/>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Normal="100" workbookViewId="0">
      <selection activeCell="G19" sqref="G19"/>
    </sheetView>
  </sheetViews>
  <sheetFormatPr defaultRowHeight="15"/>
  <sheetData>
    <row r="1" spans="1:7">
      <c r="A1" s="5" t="s">
        <v>192</v>
      </c>
      <c r="B1" s="5"/>
      <c r="C1" s="5"/>
      <c r="D1" s="5"/>
      <c r="E1" s="5"/>
      <c r="F1" s="5"/>
      <c r="G1" s="5"/>
    </row>
    <row r="2" spans="1:7">
      <c r="A2" s="14" t="s">
        <v>204</v>
      </c>
      <c r="B2" s="14"/>
      <c r="C2" s="14"/>
      <c r="D2" s="14"/>
      <c r="E2" s="14"/>
      <c r="F2" s="14"/>
      <c r="G2" s="14"/>
    </row>
    <row r="3" spans="1:7">
      <c r="A3" s="5"/>
      <c r="B3" s="5"/>
      <c r="C3" s="5"/>
      <c r="D3" s="5"/>
      <c r="E3" s="5"/>
      <c r="F3" s="5"/>
      <c r="G3" s="5"/>
    </row>
    <row r="4" spans="1:7">
      <c r="A4" s="5"/>
      <c r="B4" s="5"/>
      <c r="C4" s="5"/>
      <c r="D4" s="5"/>
      <c r="E4" s="5"/>
      <c r="F4" s="5"/>
      <c r="G4" s="5"/>
    </row>
    <row r="5" spans="1:7">
      <c r="A5" s="5"/>
      <c r="B5" s="5"/>
      <c r="C5" s="5"/>
      <c r="D5" s="5"/>
      <c r="E5" s="5"/>
      <c r="F5" s="5"/>
      <c r="G5" s="5"/>
    </row>
    <row r="6" spans="1:7">
      <c r="A6" s="5"/>
      <c r="B6" s="5"/>
      <c r="C6" s="5"/>
      <c r="D6" s="5"/>
      <c r="E6" s="5"/>
      <c r="F6" s="5"/>
      <c r="G6" s="5"/>
    </row>
    <row r="19" spans="7:7">
      <c r="G19" s="2"/>
    </row>
  </sheetData>
  <mergeCells count="1">
    <mergeCell ref="A2:G2"/>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Fig 21-1 Nomenclature</vt:lpstr>
      <vt:lpstr>Example 21-1</vt:lpstr>
      <vt:lpstr>Example 21-2</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2013-09-25T18:54:43Z</cp:lastPrinted>
  <dcterms:created xsi:type="dcterms:W3CDTF">2008-10-22T16:07:34Z</dcterms:created>
  <dcterms:modified xsi:type="dcterms:W3CDTF">2014-10-02T14:18:57Z</dcterms:modified>
</cp:coreProperties>
</file>