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4.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5.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6.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7.xml" ContentType="application/vnd.openxmlformats-officedocument.drawing+xml"/>
  <Override PartName="/xl/embeddings/oleObject16.bin" ContentType="application/vnd.openxmlformats-officedocument.oleObject"/>
  <Override PartName="/xl/drawings/drawing8.xml" ContentType="application/vnd.openxmlformats-officedocument.drawing+xml"/>
  <Override PartName="/xl/embeddings/oleObject17.bin" ContentType="application/vnd.openxmlformats-officedocument.oleObject"/>
  <Override PartName="/xl/drawings/drawing9.xml" ContentType="application/vnd.openxmlformats-officedocument.drawing+xml"/>
  <Override PartName="/xl/embeddings/oleObject18.bin" ContentType="application/vnd.openxmlformats-officedocument.oleObject"/>
  <Override PartName="/xl/drawings/drawing10.xml" ContentType="application/vnd.openxmlformats-officedocument.drawing+xml"/>
  <Override PartName="/xl/embeddings/oleObject19.bin" ContentType="application/vnd.openxmlformats-officedocument.oleObject"/>
  <Override PartName="/xl/drawings/drawing11.xml" ContentType="application/vnd.openxmlformats-officedocument.drawing+xml"/>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drawings/drawing12.xml" ContentType="application/vnd.openxmlformats-officedocument.drawing+xml"/>
  <Override PartName="/xl/embeddings/oleObject23.bin" ContentType="application/vnd.openxmlformats-officedocument.oleObject"/>
  <Override PartName="/xl/drawings/drawing13.xml" ContentType="application/vnd.openxmlformats-officedocument.drawing+xml"/>
  <Override PartName="/xl/embeddings/oleObject24.bin" ContentType="application/vnd.openxmlformats-officedocument.oleObject"/>
  <Override PartName="/xl/drawings/drawing14.xml" ContentType="application/vnd.openxmlformats-officedocument.drawing+xml"/>
  <Override PartName="/xl/embeddings/oleObject25.bin" ContentType="application/vnd.openxmlformats-officedocument.oleObject"/>
  <Override PartName="/xl/embeddings/oleObject26.bin" ContentType="application/vnd.openxmlformats-officedocument.oleObject"/>
  <Override PartName="/xl/drawings/drawing15.xml" ContentType="application/vnd.openxmlformats-officedocument.drawing+xml"/>
  <Override PartName="/xl/embeddings/oleObject27.bin" ContentType="application/vnd.openxmlformats-officedocument.oleObject"/>
  <Override PartName="/xl/drawings/drawing16.xml" ContentType="application/vnd.openxmlformats-officedocument.drawing+xml"/>
  <Override PartName="/xl/embeddings/oleObject28.bin" ContentType="application/vnd.openxmlformats-officedocument.oleObject"/>
  <Override PartName="/xl/drawings/drawing17.xml" ContentType="application/vnd.openxmlformats-officedocument.drawing+xml"/>
  <Override PartName="/xl/embeddings/oleObject29.bin" ContentType="application/vnd.openxmlformats-officedocument.oleObject"/>
  <Override PartName="/xl/embeddings/oleObject30.bin" ContentType="application/vnd.openxmlformats-officedocument.oleObject"/>
  <Override PartName="/xl/drawings/drawing18.xml" ContentType="application/vnd.openxmlformats-officedocument.drawing+xml"/>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drawings/drawing19.xml" ContentType="application/vnd.openxmlformats-officedocument.drawing+xml"/>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drawings/drawing20.xml" ContentType="application/vnd.openxmlformats-officedocument.drawing+xml"/>
  <Override PartName="/xl/embeddings/oleObject38.bin" ContentType="application/vnd.openxmlformats-officedocument.oleObject"/>
  <Override PartName="/xl/embeddings/oleObject3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45" windowWidth="15195" windowHeight="9720" tabRatio="900" activeTab="11"/>
  </bookViews>
  <sheets>
    <sheet name="Fig 5-1 - Nomenclature" sheetId="1" r:id="rId1"/>
    <sheet name="Eq 5-1&amp;3" sheetId="2" r:id="rId2"/>
    <sheet name="Eq 5-2" sheetId="3" r:id="rId3"/>
    <sheet name="Eq 5-4&amp;5" sheetId="5" r:id="rId4"/>
    <sheet name="Eq 5-6&amp;7" sheetId="6" r:id="rId5"/>
    <sheet name="Eq 5-8&amp;11" sheetId="7" r:id="rId6"/>
    <sheet name="Eq 5-9&amp;10&amp;11" sheetId="8" r:id="rId7"/>
    <sheet name="Eq 5-12" sheetId="11" r:id="rId8"/>
    <sheet name="Eq 5-13" sheetId="15" r:id="rId9"/>
    <sheet name="Eq 5-14" sheetId="12" r:id="rId10"/>
    <sheet name="Eq 5-15" sheetId="26" r:id="rId11"/>
    <sheet name="Eq 5-(16-18)" sheetId="13" r:id="rId12"/>
    <sheet name="Eq 5-19" sheetId="16" r:id="rId13"/>
    <sheet name="Eq 5-20" sheetId="17" r:id="rId14"/>
    <sheet name="Eq 5-21" sheetId="18" r:id="rId15"/>
    <sheet name="Eq 5-22" sheetId="20" r:id="rId16"/>
    <sheet name="Eq 5-23" sheetId="22" r:id="rId17"/>
    <sheet name="Eq 5-24&amp;25" sheetId="21" r:id="rId18"/>
    <sheet name="Eq 5-(26-28)" sheetId="23" r:id="rId19"/>
    <sheet name="Eq 5-(29-32)" sheetId="19" r:id="rId20"/>
    <sheet name="Eq 5-33&amp;34" sheetId="25" r:id="rId21"/>
    <sheet name="Limits" sheetId="27" r:id="rId22"/>
  </sheets>
  <calcPr calcId="145621"/>
</workbook>
</file>

<file path=xl/calcChain.xml><?xml version="1.0" encoding="utf-8"?>
<calcChain xmlns="http://schemas.openxmlformats.org/spreadsheetml/2006/main">
  <c r="F20" i="25" l="1"/>
  <c r="G24" i="19"/>
  <c r="G26" i="19" s="1"/>
  <c r="G24" i="23"/>
  <c r="G22" i="23"/>
  <c r="G26" i="23"/>
  <c r="G20" i="21"/>
  <c r="G18" i="21" s="1"/>
  <c r="F16" i="22"/>
  <c r="G20" i="20"/>
  <c r="H18" i="18"/>
  <c r="G18" i="17"/>
  <c r="G20" i="17"/>
  <c r="G18" i="16"/>
  <c r="G25" i="13"/>
  <c r="G23" i="13"/>
  <c r="G21" i="13"/>
  <c r="G17" i="12"/>
  <c r="G17" i="15"/>
  <c r="G18" i="11"/>
  <c r="G25" i="8"/>
  <c r="G27" i="8" s="1"/>
  <c r="G29" i="8"/>
  <c r="G25" i="7"/>
  <c r="G27" i="7"/>
  <c r="G27" i="6"/>
  <c r="G25" i="6"/>
  <c r="G27" i="5"/>
  <c r="G29" i="5" s="1"/>
  <c r="G31" i="5" s="1"/>
  <c r="G33" i="5"/>
  <c r="G26" i="3"/>
  <c r="G28" i="3"/>
  <c r="G25" i="2"/>
  <c r="G27" i="2" s="1"/>
</calcChain>
</file>

<file path=xl/sharedStrings.xml><?xml version="1.0" encoding="utf-8"?>
<sst xmlns="http://schemas.openxmlformats.org/spreadsheetml/2006/main" count="1110" uniqueCount="430">
  <si>
    <t>C</t>
  </si>
  <si>
    <t>d</t>
  </si>
  <si>
    <t>D</t>
  </si>
  <si>
    <t>F</t>
  </si>
  <si>
    <t>=</t>
  </si>
  <si>
    <t>H</t>
  </si>
  <si>
    <t>k</t>
  </si>
  <si>
    <t>L</t>
  </si>
  <si>
    <t>P</t>
  </si>
  <si>
    <t>Q</t>
  </si>
  <si>
    <t>S</t>
  </si>
  <si>
    <t>V</t>
  </si>
  <si>
    <t>X</t>
  </si>
  <si>
    <t>Z</t>
  </si>
  <si>
    <t>FIG. 3-1</t>
  </si>
  <si>
    <t>Nomenclature</t>
  </si>
  <si>
    <t>a</t>
  </si>
  <si>
    <t>sonic velocity, ft/sec</t>
  </si>
  <si>
    <t>A</t>
  </si>
  <si>
    <r>
      <t>A</t>
    </r>
    <r>
      <rPr>
        <vertAlign val="subscript"/>
        <sz val="10"/>
        <rFont val="Times New Roman"/>
        <family val="1"/>
      </rPr>
      <t>B</t>
    </r>
  </si>
  <si>
    <t xml:space="preserve">bellows area, sq in. </t>
  </si>
  <si>
    <t>A'</t>
  </si>
  <si>
    <t>discharge area of the valve, sq in., for valve with next standard size larger than required discharge area</t>
  </si>
  <si>
    <r>
      <t>A</t>
    </r>
    <r>
      <rPr>
        <vertAlign val="subscript"/>
        <sz val="10"/>
        <rFont val="Times New Roman"/>
        <family val="1"/>
      </rPr>
      <t>D</t>
    </r>
  </si>
  <si>
    <t>disk area, sq in.</t>
  </si>
  <si>
    <r>
      <t>A</t>
    </r>
    <r>
      <rPr>
        <vertAlign val="subscript"/>
        <sz val="10"/>
        <rFont val="Times New Roman"/>
        <family val="1"/>
      </rPr>
      <t>N</t>
    </r>
  </si>
  <si>
    <t>nozzle seat area, sq in.</t>
  </si>
  <si>
    <r>
      <t>A</t>
    </r>
    <r>
      <rPr>
        <vertAlign val="subscript"/>
        <sz val="10"/>
        <rFont val="Times New Roman"/>
        <family val="1"/>
      </rPr>
      <t>P</t>
    </r>
  </si>
  <si>
    <t xml:space="preserve">piston area, sq in. </t>
  </si>
  <si>
    <r>
      <t>A</t>
    </r>
    <r>
      <rPr>
        <vertAlign val="subscript"/>
        <sz val="10"/>
        <rFont val="Times New Roman"/>
        <family val="1"/>
      </rPr>
      <t>W</t>
    </r>
  </si>
  <si>
    <t>total wetted surface area of vessel, sq ft</t>
  </si>
  <si>
    <r>
      <t>A</t>
    </r>
    <r>
      <rPr>
        <vertAlign val="subscript"/>
        <sz val="10"/>
        <rFont val="Times New Roman"/>
        <family val="1"/>
      </rPr>
      <t>3</t>
    </r>
  </si>
  <si>
    <t>vessel area exposed to fire, sq ft</t>
  </si>
  <si>
    <t>B</t>
  </si>
  <si>
    <r>
      <t>liquid expansion coefficient, 1/</t>
    </r>
    <r>
      <rPr>
        <vertAlign val="superscript"/>
        <sz val="10"/>
        <rFont val="Arial"/>
        <family val="2"/>
      </rPr>
      <t>o</t>
    </r>
    <r>
      <rPr>
        <sz val="10"/>
        <rFont val="Times New Roman"/>
        <family val="1"/>
      </rPr>
      <t>F, at relieving temperature [or (Vol/Vol)/</t>
    </r>
    <r>
      <rPr>
        <vertAlign val="superscript"/>
        <sz val="10"/>
        <rFont val="Arial"/>
        <family val="2"/>
      </rPr>
      <t>o</t>
    </r>
    <r>
      <rPr>
        <sz val="10"/>
        <rFont val="Times New Roman"/>
        <family val="1"/>
      </rPr>
      <t>F]</t>
    </r>
  </si>
  <si>
    <t>drag coefficient</t>
  </si>
  <si>
    <r>
      <t>C</t>
    </r>
    <r>
      <rPr>
        <vertAlign val="subscript"/>
        <sz val="10"/>
        <rFont val="Times New Roman"/>
        <family val="1"/>
      </rPr>
      <t>p</t>
    </r>
  </si>
  <si>
    <r>
      <t>specific heat at constant pressure, BTU/(lb</t>
    </r>
    <r>
      <rPr>
        <sz val="10"/>
        <rFont val="Arial"/>
        <family val="2"/>
      </rPr>
      <t>•</t>
    </r>
    <r>
      <rPr>
        <vertAlign val="superscript"/>
        <sz val="10"/>
        <rFont val="Arial"/>
        <family val="2"/>
      </rPr>
      <t>o</t>
    </r>
    <r>
      <rPr>
        <sz val="10"/>
        <rFont val="Times New Roman"/>
        <family val="1"/>
      </rPr>
      <t>F)</t>
    </r>
  </si>
  <si>
    <r>
      <t>C</t>
    </r>
    <r>
      <rPr>
        <vertAlign val="subscript"/>
        <sz val="10"/>
        <rFont val="Times New Roman"/>
        <family val="1"/>
      </rPr>
      <t>v</t>
    </r>
  </si>
  <si>
    <r>
      <t>C</t>
    </r>
    <r>
      <rPr>
        <vertAlign val="subscript"/>
        <sz val="10"/>
        <rFont val="Times New Roman"/>
        <family val="1"/>
      </rPr>
      <t>1</t>
    </r>
  </si>
  <si>
    <t>f</t>
  </si>
  <si>
    <t>F'</t>
  </si>
  <si>
    <r>
      <t>F</t>
    </r>
    <r>
      <rPr>
        <vertAlign val="subscript"/>
        <sz val="10"/>
        <rFont val="Times New Roman"/>
        <family val="1"/>
      </rPr>
      <t>S</t>
    </r>
  </si>
  <si>
    <r>
      <t>F</t>
    </r>
    <r>
      <rPr>
        <vertAlign val="subscript"/>
        <sz val="10"/>
        <rFont val="Times New Roman"/>
        <family val="1"/>
      </rPr>
      <t>2</t>
    </r>
  </si>
  <si>
    <t>gpm</t>
  </si>
  <si>
    <r>
      <t>g</t>
    </r>
    <r>
      <rPr>
        <vertAlign val="subscript"/>
        <sz val="10"/>
        <rFont val="Times New Roman"/>
        <family val="1"/>
      </rPr>
      <t>c</t>
    </r>
  </si>
  <si>
    <t>G</t>
  </si>
  <si>
    <r>
      <t>h</t>
    </r>
    <r>
      <rPr>
        <vertAlign val="subscript"/>
        <sz val="10"/>
        <rFont val="Times New Roman"/>
        <family val="1"/>
      </rPr>
      <t>L1</t>
    </r>
  </si>
  <si>
    <r>
      <t>Q</t>
    </r>
    <r>
      <rPr>
        <vertAlign val="subscript"/>
        <sz val="10"/>
        <rFont val="Times New Roman"/>
        <family val="1"/>
      </rPr>
      <t>r</t>
    </r>
  </si>
  <si>
    <r>
      <t>Q</t>
    </r>
    <r>
      <rPr>
        <vertAlign val="subscript"/>
        <sz val="10"/>
        <rFont val="Times New Roman"/>
        <family val="1"/>
      </rPr>
      <t>v</t>
    </r>
  </si>
  <si>
    <t>r</t>
  </si>
  <si>
    <t>R</t>
  </si>
  <si>
    <t>Re</t>
  </si>
  <si>
    <r>
      <t>R</t>
    </r>
    <r>
      <rPr>
        <vertAlign val="subscript"/>
        <sz val="10"/>
        <rFont val="Times New Roman"/>
        <family val="1"/>
      </rPr>
      <t>o</t>
    </r>
  </si>
  <si>
    <t>t</t>
  </si>
  <si>
    <t>T</t>
  </si>
  <si>
    <r>
      <t>U</t>
    </r>
    <r>
      <rPr>
        <vertAlign val="subscript"/>
        <sz val="10"/>
        <rFont val="Times New Roman"/>
        <family val="1"/>
      </rPr>
      <t>d</t>
    </r>
  </si>
  <si>
    <r>
      <t>T</t>
    </r>
    <r>
      <rPr>
        <vertAlign val="subscript"/>
        <sz val="10"/>
        <rFont val="Times New Roman"/>
        <family val="1"/>
      </rPr>
      <t>w</t>
    </r>
  </si>
  <si>
    <r>
      <t>T</t>
    </r>
    <r>
      <rPr>
        <vertAlign val="subscript"/>
        <sz val="10"/>
        <rFont val="Times New Roman"/>
        <family val="1"/>
      </rPr>
      <t>1</t>
    </r>
  </si>
  <si>
    <r>
      <t>T</t>
    </r>
    <r>
      <rPr>
        <vertAlign val="subscript"/>
        <sz val="10"/>
        <rFont val="Times New Roman"/>
        <family val="1"/>
      </rPr>
      <t>n</t>
    </r>
  </si>
  <si>
    <r>
      <t>V</t>
    </r>
    <r>
      <rPr>
        <vertAlign val="subscript"/>
        <sz val="10"/>
        <rFont val="Times New Roman"/>
        <family val="1"/>
      </rPr>
      <t>w</t>
    </r>
  </si>
  <si>
    <r>
      <t>V</t>
    </r>
    <r>
      <rPr>
        <vertAlign val="subscript"/>
        <sz val="10"/>
        <rFont val="Times New Roman"/>
        <family val="1"/>
      </rPr>
      <t>ex</t>
    </r>
  </si>
  <si>
    <t>required discharge area of the valve, sq in. Use valve with the next larger standard orifice size/area</t>
  </si>
  <si>
    <r>
      <t>specific heat at constant volume, BTU/(lb</t>
    </r>
    <r>
      <rPr>
        <sz val="10"/>
        <rFont val="Arial"/>
        <family val="2"/>
      </rPr>
      <t>•</t>
    </r>
    <r>
      <rPr>
        <vertAlign val="superscript"/>
        <sz val="10"/>
        <rFont val="Times New Roman"/>
        <family val="1"/>
      </rPr>
      <t>o</t>
    </r>
    <r>
      <rPr>
        <sz val="10"/>
        <rFont val="Times New Roman"/>
        <family val="1"/>
      </rPr>
      <t>F)</t>
    </r>
  </si>
  <si>
    <t>coefficient determined by the ratio of specific heats of the gas or vapor at standard conditions</t>
  </si>
  <si>
    <t>flare tip diameter, inches</t>
  </si>
  <si>
    <t>particle diameter, ft</t>
  </si>
  <si>
    <t>correction factor based on the ratio of specific heats</t>
  </si>
  <si>
    <t>relief valve factor, dimensionless</t>
  </si>
  <si>
    <t>spring force, pounds</t>
  </si>
  <si>
    <t>flow rate, gallons per minute at flowing temperature and pressure</t>
  </si>
  <si>
    <r>
      <t>acceleration due to gravity, 32.2 ft/sec</t>
    </r>
    <r>
      <rPr>
        <vertAlign val="superscript"/>
        <sz val="10"/>
        <rFont val="Times New Roman"/>
        <family val="1"/>
      </rPr>
      <t>2</t>
    </r>
  </si>
  <si>
    <r>
      <t>gravitational constant, 32.2 (ft</t>
    </r>
    <r>
      <rPr>
        <sz val="10"/>
        <rFont val="Arial"/>
        <family val="2"/>
      </rPr>
      <t>•</t>
    </r>
    <r>
      <rPr>
        <sz val="10"/>
        <rFont val="Times New Roman"/>
        <family val="1"/>
      </rPr>
      <t>lbm)/(lbf</t>
    </r>
    <r>
      <rPr>
        <sz val="10"/>
        <rFont val="Arial"/>
        <family val="2"/>
      </rPr>
      <t>•</t>
    </r>
    <r>
      <rPr>
        <sz val="10"/>
        <rFont val="Times New Roman"/>
        <family val="1"/>
      </rPr>
      <t>sec</t>
    </r>
    <r>
      <rPr>
        <vertAlign val="superscript"/>
        <sz val="10"/>
        <rFont val="Times New Roman"/>
        <family val="1"/>
      </rPr>
      <t>2</t>
    </r>
    <r>
      <rPr>
        <sz val="10"/>
        <rFont val="Times New Roman"/>
        <family val="1"/>
      </rPr>
      <t>)</t>
    </r>
  </si>
  <si>
    <r>
      <t xml:space="preserve">specific gravity of gas referred to air = 1.00 at 60 </t>
    </r>
    <r>
      <rPr>
        <vertAlign val="superscript"/>
        <sz val="10"/>
        <rFont val="Arial"/>
        <family val="2"/>
      </rPr>
      <t>o</t>
    </r>
    <r>
      <rPr>
        <sz val="10"/>
        <rFont val="Times New Roman"/>
        <family val="1"/>
      </rPr>
      <t xml:space="preserve">F and 14.696 psia; or, if liquid, the specific gravity of liquid at flowing temperature referred to water = 1.00 at 60 </t>
    </r>
    <r>
      <rPr>
        <vertAlign val="superscript"/>
        <sz val="10"/>
        <rFont val="Arial"/>
        <family val="2"/>
      </rPr>
      <t>o</t>
    </r>
    <r>
      <rPr>
        <sz val="10"/>
        <rFont val="Times New Roman"/>
        <family val="1"/>
      </rPr>
      <t>F</t>
    </r>
  </si>
  <si>
    <t>enthalpy of saturated liquid at upstream pressure, Btu/lb</t>
  </si>
  <si>
    <t>heat released, Btu/hr</t>
  </si>
  <si>
    <t>flow through valve, scfm</t>
  </si>
  <si>
    <r>
      <t>ratio of downstream pressure to upstream pressure, P</t>
    </r>
    <r>
      <rPr>
        <vertAlign val="subscript"/>
        <sz val="10"/>
        <rFont val="Times New Roman"/>
        <family val="1"/>
      </rPr>
      <t>2</t>
    </r>
    <r>
      <rPr>
        <sz val="10"/>
        <rFont val="Times New Roman"/>
        <family val="1"/>
      </rPr>
      <t>/P</t>
    </r>
    <r>
      <rPr>
        <vertAlign val="subscript"/>
        <sz val="10"/>
        <rFont val="Times New Roman"/>
        <family val="1"/>
      </rPr>
      <t>1</t>
    </r>
  </si>
  <si>
    <t>distance from flame center to point X, ft</t>
  </si>
  <si>
    <t>Reynolds number (dimensionless)</t>
  </si>
  <si>
    <r>
      <t>universal gas constant (10.73) (psia</t>
    </r>
    <r>
      <rPr>
        <sz val="10"/>
        <rFont val="Arial"/>
        <family val="2"/>
      </rPr>
      <t>•</t>
    </r>
    <r>
      <rPr>
        <sz val="10"/>
        <rFont val="Times New Roman"/>
        <family val="1"/>
      </rPr>
      <t>ft</t>
    </r>
    <r>
      <rPr>
        <vertAlign val="superscript"/>
        <sz val="10"/>
        <rFont val="Times New Roman"/>
        <family val="1"/>
      </rPr>
      <t>3</t>
    </r>
    <r>
      <rPr>
        <sz val="10"/>
        <rFont val="Times New Roman"/>
        <family val="1"/>
      </rPr>
      <t>)/(lbmol</t>
    </r>
    <r>
      <rPr>
        <sz val="10"/>
        <rFont val="Arial"/>
        <family val="2"/>
      </rPr>
      <t>•</t>
    </r>
    <r>
      <rPr>
        <vertAlign val="superscript"/>
        <sz val="10"/>
        <rFont val="Arial"/>
        <family val="2"/>
      </rPr>
      <t>o</t>
    </r>
    <r>
      <rPr>
        <sz val="10"/>
        <rFont val="Arial"/>
        <family val="2"/>
      </rPr>
      <t>R)</t>
    </r>
  </si>
  <si>
    <r>
      <t>specific heat, Btu/(lb •</t>
    </r>
    <r>
      <rPr>
        <vertAlign val="superscript"/>
        <sz val="10"/>
        <rFont val="Times New Roman"/>
        <family val="1"/>
      </rPr>
      <t>o</t>
    </r>
    <r>
      <rPr>
        <sz val="10"/>
        <rFont val="Times New Roman"/>
        <family val="1"/>
      </rPr>
      <t>F)</t>
    </r>
  </si>
  <si>
    <r>
      <t xml:space="preserve">temperature, </t>
    </r>
    <r>
      <rPr>
        <vertAlign val="superscript"/>
        <sz val="10"/>
        <rFont val="Times New Roman"/>
        <family val="1"/>
      </rPr>
      <t>o</t>
    </r>
    <r>
      <rPr>
        <sz val="10"/>
        <rFont val="Times New Roman"/>
        <family val="1"/>
      </rPr>
      <t>F</t>
    </r>
  </si>
  <si>
    <r>
      <t xml:space="preserve">normal operating gas temperature, </t>
    </r>
    <r>
      <rPr>
        <vertAlign val="superscript"/>
        <sz val="10"/>
        <rFont val="Times New Roman"/>
        <family val="1"/>
      </rPr>
      <t>o</t>
    </r>
    <r>
      <rPr>
        <sz val="10"/>
        <rFont val="Times New Roman"/>
        <family val="1"/>
      </rPr>
      <t>R</t>
    </r>
  </si>
  <si>
    <r>
      <t xml:space="preserve">gas temperature, </t>
    </r>
    <r>
      <rPr>
        <vertAlign val="superscript"/>
        <sz val="10"/>
        <rFont val="Times New Roman"/>
        <family val="1"/>
      </rPr>
      <t>o</t>
    </r>
    <r>
      <rPr>
        <sz val="10"/>
        <rFont val="Times New Roman"/>
        <family val="1"/>
      </rPr>
      <t>R, at the upstream pressure</t>
    </r>
  </si>
  <si>
    <r>
      <t xml:space="preserve">vessel wall temperature, </t>
    </r>
    <r>
      <rPr>
        <vertAlign val="superscript"/>
        <sz val="10"/>
        <rFont val="Times New Roman"/>
        <family val="1"/>
      </rPr>
      <t>o</t>
    </r>
    <r>
      <rPr>
        <sz val="10"/>
        <rFont val="Times New Roman"/>
        <family val="1"/>
      </rPr>
      <t>R</t>
    </r>
  </si>
  <si>
    <t>maximum allowable vapor velocity for vertical vessel, ft/sec</t>
  </si>
  <si>
    <t>gas velocity, ft/sec</t>
  </si>
  <si>
    <t>exit velocity, ft/sec</t>
  </si>
  <si>
    <r>
      <t>h</t>
    </r>
    <r>
      <rPr>
        <vertAlign val="subscript"/>
        <sz val="10"/>
        <rFont val="Times New Roman"/>
        <family val="1"/>
      </rPr>
      <t>G2</t>
    </r>
  </si>
  <si>
    <r>
      <t>h</t>
    </r>
    <r>
      <rPr>
        <vertAlign val="subscript"/>
        <sz val="10"/>
        <rFont val="Times New Roman"/>
        <family val="1"/>
      </rPr>
      <t>L2</t>
    </r>
  </si>
  <si>
    <r>
      <t>H</t>
    </r>
    <r>
      <rPr>
        <i/>
        <vertAlign val="subscript"/>
        <sz val="10"/>
        <rFont val="Times New Roman"/>
        <family val="1"/>
      </rPr>
      <t>l</t>
    </r>
  </si>
  <si>
    <r>
      <t>H</t>
    </r>
    <r>
      <rPr>
        <vertAlign val="subscript"/>
        <sz val="10"/>
        <rFont val="Times New Roman"/>
        <family val="1"/>
      </rPr>
      <t>S</t>
    </r>
  </si>
  <si>
    <t>I</t>
  </si>
  <si>
    <r>
      <t>K</t>
    </r>
    <r>
      <rPr>
        <vertAlign val="subscript"/>
        <sz val="10"/>
        <rFont val="Times New Roman"/>
        <family val="1"/>
      </rPr>
      <t>w</t>
    </r>
  </si>
  <si>
    <r>
      <t>K</t>
    </r>
    <r>
      <rPr>
        <vertAlign val="subscript"/>
        <sz val="10"/>
        <rFont val="Times New Roman"/>
        <family val="1"/>
      </rPr>
      <t>v</t>
    </r>
  </si>
  <si>
    <r>
      <t>K</t>
    </r>
    <r>
      <rPr>
        <vertAlign val="subscript"/>
        <sz val="10"/>
        <rFont val="Times New Roman"/>
        <family val="1"/>
      </rPr>
      <t>sh</t>
    </r>
  </si>
  <si>
    <r>
      <t>K</t>
    </r>
    <r>
      <rPr>
        <vertAlign val="subscript"/>
        <sz val="10"/>
        <rFont val="Times New Roman"/>
        <family val="1"/>
      </rPr>
      <t>n</t>
    </r>
  </si>
  <si>
    <r>
      <t>K</t>
    </r>
    <r>
      <rPr>
        <vertAlign val="subscript"/>
        <sz val="10"/>
        <rFont val="Times New Roman"/>
        <family val="1"/>
      </rPr>
      <t>d</t>
    </r>
  </si>
  <si>
    <r>
      <t>K</t>
    </r>
    <r>
      <rPr>
        <vertAlign val="subscript"/>
        <sz val="10"/>
        <rFont val="Times New Roman"/>
        <family val="1"/>
      </rPr>
      <t>c</t>
    </r>
  </si>
  <si>
    <r>
      <t>K</t>
    </r>
    <r>
      <rPr>
        <vertAlign val="subscript"/>
        <sz val="10"/>
        <rFont val="Times New Roman"/>
        <family val="1"/>
      </rPr>
      <t>b</t>
    </r>
  </si>
  <si>
    <t>L/D</t>
  </si>
  <si>
    <r>
      <t>L</t>
    </r>
    <r>
      <rPr>
        <vertAlign val="subscript"/>
        <sz val="10"/>
        <rFont val="Times New Roman"/>
        <family val="1"/>
      </rPr>
      <t>f</t>
    </r>
  </si>
  <si>
    <t>M</t>
  </si>
  <si>
    <t>MW</t>
  </si>
  <si>
    <t>MABP</t>
  </si>
  <si>
    <t>NHV</t>
  </si>
  <si>
    <r>
      <t>P</t>
    </r>
    <r>
      <rPr>
        <vertAlign val="subscript"/>
        <sz val="10"/>
        <rFont val="Times New Roman"/>
        <family val="1"/>
      </rPr>
      <t>CF</t>
    </r>
  </si>
  <si>
    <r>
      <t>P</t>
    </r>
    <r>
      <rPr>
        <vertAlign val="subscript"/>
        <sz val="10"/>
        <rFont val="Times New Roman"/>
        <family val="1"/>
      </rPr>
      <t>1</t>
    </r>
  </si>
  <si>
    <r>
      <t>P</t>
    </r>
    <r>
      <rPr>
        <vertAlign val="subscript"/>
        <sz val="10"/>
        <rFont val="Times New Roman"/>
        <family val="1"/>
      </rPr>
      <t>n</t>
    </r>
  </si>
  <si>
    <r>
      <t>P</t>
    </r>
    <r>
      <rPr>
        <vertAlign val="subscript"/>
        <sz val="10"/>
        <rFont val="Times New Roman"/>
        <family val="1"/>
      </rPr>
      <t>b</t>
    </r>
  </si>
  <si>
    <r>
      <t>P</t>
    </r>
    <r>
      <rPr>
        <vertAlign val="subscript"/>
        <sz val="10"/>
        <rFont val="Times New Roman"/>
        <family val="1"/>
      </rPr>
      <t>2</t>
    </r>
  </si>
  <si>
    <t>ΔP</t>
  </si>
  <si>
    <r>
      <t>ΔP</t>
    </r>
    <r>
      <rPr>
        <vertAlign val="subscript"/>
        <sz val="10"/>
        <rFont val="Times New Roman"/>
        <family val="1"/>
      </rPr>
      <t>w</t>
    </r>
  </si>
  <si>
    <r>
      <t>V'</t>
    </r>
    <r>
      <rPr>
        <vertAlign val="subscript"/>
        <sz val="10"/>
        <rFont val="Times New Roman"/>
        <family val="1"/>
      </rPr>
      <t>w</t>
    </r>
  </si>
  <si>
    <t>W</t>
  </si>
  <si>
    <r>
      <t>W</t>
    </r>
    <r>
      <rPr>
        <vertAlign val="subscript"/>
        <sz val="10"/>
        <rFont val="Times New Roman"/>
        <family val="1"/>
      </rPr>
      <t>hc</t>
    </r>
  </si>
  <si>
    <r>
      <t>W</t>
    </r>
    <r>
      <rPr>
        <vertAlign val="subscript"/>
        <sz val="10"/>
        <rFont val="Times New Roman"/>
        <family val="1"/>
      </rPr>
      <t>stm</t>
    </r>
  </si>
  <si>
    <r>
      <t>W</t>
    </r>
    <r>
      <rPr>
        <vertAlign val="subscript"/>
        <sz val="10"/>
        <rFont val="Times New Roman"/>
        <family val="1"/>
      </rPr>
      <t>r</t>
    </r>
  </si>
  <si>
    <r>
      <t>W</t>
    </r>
    <r>
      <rPr>
        <vertAlign val="subscript"/>
        <sz val="10"/>
        <rFont val="Times New Roman"/>
        <family val="1"/>
      </rPr>
      <t>f</t>
    </r>
  </si>
  <si>
    <r>
      <t>x</t>
    </r>
    <r>
      <rPr>
        <vertAlign val="subscript"/>
        <sz val="10"/>
        <rFont val="Times New Roman"/>
        <family val="1"/>
      </rPr>
      <t>i</t>
    </r>
  </si>
  <si>
    <t>Xc</t>
  </si>
  <si>
    <t>Yc</t>
  </si>
  <si>
    <t>GREEK</t>
  </si>
  <si>
    <t>Δ</t>
  </si>
  <si>
    <t>ε</t>
  </si>
  <si>
    <r>
      <t>ρ</t>
    </r>
    <r>
      <rPr>
        <vertAlign val="subscript"/>
        <sz val="10"/>
        <rFont val="Times New Roman"/>
        <family val="1"/>
      </rPr>
      <t>L</t>
    </r>
  </si>
  <si>
    <r>
      <t>ρ</t>
    </r>
    <r>
      <rPr>
        <vertAlign val="subscript"/>
        <sz val="10"/>
        <rFont val="Arial"/>
        <family val="2"/>
      </rPr>
      <t>v</t>
    </r>
  </si>
  <si>
    <t>θ</t>
  </si>
  <si>
    <t>μ</t>
  </si>
  <si>
    <t>prefix, indicates finite increment</t>
  </si>
  <si>
    <t>fraction of heat radiated</t>
  </si>
  <si>
    <t>density of liquid, lb/cu ft</t>
  </si>
  <si>
    <t>density of vapor, lb/cu ft</t>
  </si>
  <si>
    <t>viscosity at flowing temperature, centipoise</t>
  </si>
  <si>
    <t>enthalpy of saturated liquid at downstream pressure, Btu/lb</t>
  </si>
  <si>
    <t>enthalpy of vapor at downstream pressure, Btu/lb</t>
  </si>
  <si>
    <t>latent heat of the liquid exposed to fire, Btu/lb</t>
  </si>
  <si>
    <t>flare stack height, ft</t>
  </si>
  <si>
    <r>
      <t>radiation intensity at point X, Btu/(hr • ft</t>
    </r>
    <r>
      <rPr>
        <vertAlign val="superscript"/>
        <sz val="10"/>
        <rFont val="Times New Roman"/>
        <family val="1"/>
      </rPr>
      <t>2</t>
    </r>
    <r>
      <rPr>
        <sz val="10"/>
        <rFont val="Times New Roman"/>
        <family val="1"/>
      </rPr>
      <t>)</t>
    </r>
  </si>
  <si>
    <r>
      <t>specific heat ratio, C</t>
    </r>
    <r>
      <rPr>
        <vertAlign val="subscript"/>
        <sz val="10"/>
        <rFont val="Times New Roman"/>
        <family val="1"/>
      </rPr>
      <t>p</t>
    </r>
    <r>
      <rPr>
        <sz val="10"/>
        <rFont val="Times New Roman"/>
        <family val="1"/>
      </rPr>
      <t>/C</t>
    </r>
    <r>
      <rPr>
        <vertAlign val="subscript"/>
        <sz val="10"/>
        <rFont val="Times New Roman"/>
        <family val="1"/>
      </rPr>
      <t>V</t>
    </r>
    <r>
      <rPr>
        <sz val="10"/>
        <rFont val="Times New Roman"/>
        <family val="1"/>
      </rPr>
      <t xml:space="preserve"> (see Section 13)</t>
    </r>
  </si>
  <si>
    <t>capacity correction factor due to back pressure</t>
  </si>
  <si>
    <t>angle of flare flame from vertical, degrees</t>
  </si>
  <si>
    <t>height of vapor space of vessel, ft</t>
  </si>
  <si>
    <r>
      <t xml:space="preserve">absolute temperature of the inlet vapor, </t>
    </r>
    <r>
      <rPr>
        <vertAlign val="superscript"/>
        <sz val="10"/>
        <rFont val="Times New Roman"/>
        <family val="1"/>
      </rPr>
      <t>o</t>
    </r>
    <r>
      <rPr>
        <sz val="10"/>
        <rFont val="Times New Roman"/>
        <family val="1"/>
      </rPr>
      <t>R</t>
    </r>
  </si>
  <si>
    <t>coefficient of discharge, obtainable from the valve manufacturer</t>
  </si>
  <si>
    <t>correction factor for Napier steam equation</t>
  </si>
  <si>
    <t>correction factor due to the amount of superheat in the stream</t>
  </si>
  <si>
    <t>capacity correction factor due to viscosity</t>
  </si>
  <si>
    <t>drum length, ft</t>
  </si>
  <si>
    <t>length to diameter ratio of pipe</t>
  </si>
  <si>
    <t>length of flame, ft</t>
  </si>
  <si>
    <t>Mach number at pipe outlet</t>
  </si>
  <si>
    <t>molecular weight of gas or vapor</t>
  </si>
  <si>
    <t>maximum allowable back pressure, psig</t>
  </si>
  <si>
    <t>net heating value of flare gas, Btu/lb</t>
  </si>
  <si>
    <t>set pressure, psig</t>
  </si>
  <si>
    <t>critical-flow pressure, psia</t>
  </si>
  <si>
    <t>normal operating gas pressure, psia</t>
  </si>
  <si>
    <t>downstream pressure at the valve outlet, psia</t>
  </si>
  <si>
    <t>back pressure, psig</t>
  </si>
  <si>
    <t>pressure drop, psi</t>
  </si>
  <si>
    <t>pressure drop, in. of water</t>
  </si>
  <si>
    <t>heat input, Btu/hr</t>
  </si>
  <si>
    <t>wind velocity, mph</t>
  </si>
  <si>
    <t>flow, lb/hr</t>
  </si>
  <si>
    <t>hydrocarbon flow, lb/hr</t>
  </si>
  <si>
    <t>steal flow, lb/hr</t>
  </si>
  <si>
    <t>flare gas flow rate, lb/hr</t>
  </si>
  <si>
    <t>distance from the base of the stack to another point at the same elevation, ft</t>
  </si>
  <si>
    <t>see Fig. 5-21</t>
  </si>
  <si>
    <r>
      <t xml:space="preserve">capacity correction factor due to back pressure </t>
    </r>
    <r>
      <rPr>
        <sz val="10"/>
        <color indexed="12"/>
        <rFont val="Times New Roman"/>
        <family val="1"/>
      </rPr>
      <t>(Fig. 5-14)</t>
    </r>
  </si>
  <si>
    <r>
      <t xml:space="preserve">factor due to insulation </t>
    </r>
    <r>
      <rPr>
        <sz val="10"/>
        <color indexed="12"/>
        <rFont val="Times New Roman"/>
        <family val="1"/>
      </rPr>
      <t>(see Fig. 5-17)</t>
    </r>
  </si>
  <si>
    <r>
      <t xml:space="preserve">coefficient for subcritical flow </t>
    </r>
    <r>
      <rPr>
        <sz val="10"/>
        <color indexed="12"/>
        <rFont val="Times New Roman"/>
        <family val="1"/>
      </rPr>
      <t>(Fig. 5-12)</t>
    </r>
  </si>
  <si>
    <t>compressibility factor at flowing conditions</t>
  </si>
  <si>
    <t>upstream relieving pressure, psia. This is the set pressure plus the allowable overpressure plus the atmospheric pressure</t>
  </si>
  <si>
    <t>vapor rate to be relieved by the relief valve, lb/hr</t>
  </si>
  <si>
    <t>weight fraction of component i in total stream</t>
  </si>
  <si>
    <t>wind velocity, ft/sec (= 1.47 V'w)</t>
  </si>
  <si>
    <t>Given Data:</t>
  </si>
  <si>
    <t>Flow</t>
  </si>
  <si>
    <t xml:space="preserve">Gas Temperature </t>
  </si>
  <si>
    <t>Compressibility Factor</t>
  </si>
  <si>
    <t>Coefficient of Discharge</t>
  </si>
  <si>
    <t>Upstream Relieving Pressure</t>
  </si>
  <si>
    <t>Capacity Correction Factor</t>
  </si>
  <si>
    <t>Combination Correction</t>
  </si>
  <si>
    <t>Line Size, D</t>
  </si>
  <si>
    <t>Molecular Weight of Gas or Vapor</t>
  </si>
  <si>
    <t>in</t>
  </si>
  <si>
    <t>lb/hr</t>
  </si>
  <si>
    <t>psia</t>
  </si>
  <si>
    <t>(no rupture disk installed)</t>
  </si>
  <si>
    <t>g/mole</t>
  </si>
  <si>
    <t>Specific Gravity</t>
  </si>
  <si>
    <t xml:space="preserve">Specific Heat Ratio </t>
  </si>
  <si>
    <t>Eq. 5-3</t>
  </si>
  <si>
    <t>Eq. 5-1</t>
  </si>
  <si>
    <r>
      <t>C</t>
    </r>
    <r>
      <rPr>
        <vertAlign val="subscript"/>
        <sz val="11"/>
        <rFont val="Times New Roman"/>
        <family val="1"/>
      </rPr>
      <t>1</t>
    </r>
  </si>
  <si>
    <r>
      <t>To determine the approximate the size of the safety valve, the C</t>
    </r>
    <r>
      <rPr>
        <vertAlign val="subscript"/>
        <sz val="11"/>
        <rFont val="Times New Roman"/>
        <family val="1"/>
      </rPr>
      <t>1</t>
    </r>
    <r>
      <rPr>
        <sz val="11"/>
        <rFont val="Times New Roman"/>
        <family val="1"/>
      </rPr>
      <t xml:space="preserve"> (coefficient determined by the ratio of specific eats of the gas), must be determined using Eq. 5-3 </t>
    </r>
  </si>
  <si>
    <t>Calculations</t>
  </si>
  <si>
    <r>
      <t>o</t>
    </r>
    <r>
      <rPr>
        <sz val="11"/>
        <rFont val="Times New Roman"/>
        <family val="1"/>
      </rPr>
      <t>R</t>
    </r>
  </si>
  <si>
    <r>
      <t>(100(520•1)</t>
    </r>
    <r>
      <rPr>
        <vertAlign val="superscript"/>
        <sz val="11"/>
        <color indexed="12"/>
        <rFont val="Times New Roman"/>
        <family val="1"/>
      </rPr>
      <t>1/2</t>
    </r>
    <r>
      <rPr>
        <sz val="11"/>
        <color indexed="12"/>
        <rFont val="Times New Roman"/>
        <family val="1"/>
      </rPr>
      <t>)/(C</t>
    </r>
    <r>
      <rPr>
        <vertAlign val="subscript"/>
        <sz val="11"/>
        <color indexed="12"/>
        <rFont val="Times New Roman"/>
        <family val="1"/>
      </rPr>
      <t>1</t>
    </r>
    <r>
      <rPr>
        <sz val="11"/>
        <color indexed="12"/>
        <rFont val="Times New Roman"/>
        <family val="1"/>
      </rPr>
      <t>•0.975•14.7•1•1•(32)</t>
    </r>
    <r>
      <rPr>
        <vertAlign val="superscript"/>
        <sz val="11"/>
        <color indexed="12"/>
        <rFont val="Times New Roman"/>
        <family val="1"/>
      </rPr>
      <t>1/2</t>
    </r>
    <r>
      <rPr>
        <sz val="11"/>
        <color indexed="12"/>
        <rFont val="Times New Roman"/>
        <family val="1"/>
      </rPr>
      <t>)</t>
    </r>
  </si>
  <si>
    <r>
      <t>C</t>
    </r>
    <r>
      <rPr>
        <vertAlign val="subscript"/>
        <sz val="11"/>
        <color indexed="61"/>
        <rFont val="Times New Roman"/>
        <family val="1"/>
      </rPr>
      <t>1</t>
    </r>
  </si>
  <si>
    <r>
      <t>520(1.4(2/(1+1.4))</t>
    </r>
    <r>
      <rPr>
        <vertAlign val="superscript"/>
        <sz val="11"/>
        <color indexed="61"/>
        <rFont val="Times New Roman"/>
        <family val="1"/>
      </rPr>
      <t>(1.4+1)/(1.4-1)</t>
    </r>
    <r>
      <rPr>
        <sz val="11"/>
        <color indexed="61"/>
        <rFont val="Times New Roman"/>
        <family val="1"/>
      </rPr>
      <t>)</t>
    </r>
    <r>
      <rPr>
        <vertAlign val="superscript"/>
        <sz val="11"/>
        <color indexed="61"/>
        <rFont val="Times New Roman"/>
        <family val="1"/>
      </rPr>
      <t>1/2</t>
    </r>
  </si>
  <si>
    <r>
      <t xml:space="preserve">Equation 5-2 -- </t>
    </r>
    <r>
      <rPr>
        <sz val="11"/>
        <rFont val="Times New Roman"/>
        <family val="1"/>
      </rPr>
      <t>Size the safety valves in gas or vapor service</t>
    </r>
  </si>
  <si>
    <t>Flow Through Valve</t>
  </si>
  <si>
    <t>scfm</t>
  </si>
  <si>
    <t>Eq. 5-2</t>
  </si>
  <si>
    <r>
      <t>(100(520•32•1)</t>
    </r>
    <r>
      <rPr>
        <vertAlign val="superscript"/>
        <sz val="11"/>
        <color indexed="12"/>
        <rFont val="Times New Roman"/>
        <family val="1"/>
      </rPr>
      <t>1/2</t>
    </r>
    <r>
      <rPr>
        <sz val="11"/>
        <color indexed="12"/>
        <rFont val="Times New Roman"/>
        <family val="1"/>
      </rPr>
      <t>)/(C</t>
    </r>
    <r>
      <rPr>
        <vertAlign val="subscript"/>
        <sz val="11"/>
        <color indexed="12"/>
        <rFont val="Times New Roman"/>
        <family val="1"/>
      </rPr>
      <t>1</t>
    </r>
    <r>
      <rPr>
        <sz val="11"/>
        <color indexed="12"/>
        <rFont val="Times New Roman"/>
        <family val="1"/>
      </rPr>
      <t>•0.975•14.7•1•1•6.32)</t>
    </r>
  </si>
  <si>
    <t>Downstream Pressure at Outlet</t>
  </si>
  <si>
    <r>
      <t>F</t>
    </r>
    <r>
      <rPr>
        <vertAlign val="subscript"/>
        <sz val="11"/>
        <rFont val="Times New Roman"/>
        <family val="1"/>
      </rPr>
      <t>2</t>
    </r>
  </si>
  <si>
    <t>From Fig. 5-12</t>
  </si>
  <si>
    <t>Eq 5-4</t>
  </si>
  <si>
    <t>10.29/14.7</t>
  </si>
  <si>
    <r>
      <t>F</t>
    </r>
    <r>
      <rPr>
        <vertAlign val="subscript"/>
        <sz val="11"/>
        <color indexed="12"/>
        <rFont val="Times New Roman"/>
        <family val="1"/>
      </rPr>
      <t>2</t>
    </r>
  </si>
  <si>
    <r>
      <t>((1.4/(1.4-1))•r</t>
    </r>
    <r>
      <rPr>
        <vertAlign val="superscript"/>
        <sz val="11"/>
        <color indexed="12"/>
        <rFont val="Times New Roman"/>
        <family val="1"/>
      </rPr>
      <t>(2/1.4)</t>
    </r>
    <r>
      <rPr>
        <sz val="11"/>
        <color indexed="12"/>
        <rFont val="Times New Roman"/>
        <family val="1"/>
      </rPr>
      <t>•[(1-r</t>
    </r>
    <r>
      <rPr>
        <vertAlign val="superscript"/>
        <sz val="11"/>
        <color indexed="12"/>
        <rFont val="Times New Roman"/>
        <family val="1"/>
      </rPr>
      <t>((1.4-1)/1.4)</t>
    </r>
    <r>
      <rPr>
        <sz val="11"/>
        <color indexed="12"/>
        <rFont val="Times New Roman"/>
        <family val="1"/>
      </rPr>
      <t>)/(1-r)])</t>
    </r>
    <r>
      <rPr>
        <vertAlign val="superscript"/>
        <sz val="11"/>
        <color indexed="12"/>
        <rFont val="Times New Roman"/>
        <family val="1"/>
      </rPr>
      <t>1/2</t>
    </r>
  </si>
  <si>
    <r>
      <t>To determine the relief valve orifice area, F</t>
    </r>
    <r>
      <rPr>
        <vertAlign val="subscript"/>
        <sz val="11"/>
        <rFont val="Times New Roman"/>
        <family val="1"/>
      </rPr>
      <t>2</t>
    </r>
    <r>
      <rPr>
        <sz val="11"/>
        <rFont val="Times New Roman"/>
        <family val="1"/>
      </rPr>
      <t xml:space="preserve"> must be determined first using </t>
    </r>
    <r>
      <rPr>
        <sz val="11"/>
        <color indexed="12"/>
        <rFont val="Times New Roman"/>
        <family val="1"/>
      </rPr>
      <t>Fig 5-12</t>
    </r>
    <r>
      <rPr>
        <sz val="11"/>
        <rFont val="Times New Roman"/>
        <family val="1"/>
      </rPr>
      <t>. Also, to determine the Critical-flow Pressure, use Eq. 5-5.</t>
    </r>
  </si>
  <si>
    <r>
      <t>P</t>
    </r>
    <r>
      <rPr>
        <vertAlign val="subscript"/>
        <sz val="11"/>
        <rFont val="Times New Roman"/>
        <family val="1"/>
      </rPr>
      <t>CF</t>
    </r>
  </si>
  <si>
    <t>Eq 5-5</t>
  </si>
  <si>
    <r>
      <t>P</t>
    </r>
    <r>
      <rPr>
        <vertAlign val="subscript"/>
        <sz val="11"/>
        <color indexed="16"/>
        <rFont val="Times New Roman"/>
        <family val="1"/>
      </rPr>
      <t>CF</t>
    </r>
  </si>
  <si>
    <r>
      <t>14.7(2/(1.4+1))</t>
    </r>
    <r>
      <rPr>
        <vertAlign val="superscript"/>
        <sz val="11"/>
        <color indexed="16"/>
        <rFont val="Times New Roman"/>
        <family val="1"/>
      </rPr>
      <t>(1.4/(1.4-1))</t>
    </r>
  </si>
  <si>
    <r>
      <t>(100(T</t>
    </r>
    <r>
      <rPr>
        <vertAlign val="subscript"/>
        <sz val="11"/>
        <rFont val="Times New Roman"/>
        <family val="1"/>
      </rPr>
      <t>1</t>
    </r>
    <r>
      <rPr>
        <sz val="11"/>
        <rFont val="Times New Roman"/>
        <family val="1"/>
      </rPr>
      <t>•Z)</t>
    </r>
    <r>
      <rPr>
        <vertAlign val="superscript"/>
        <sz val="11"/>
        <rFont val="Times New Roman"/>
        <family val="1"/>
      </rPr>
      <t>1/2</t>
    </r>
    <r>
      <rPr>
        <sz val="11"/>
        <rFont val="Times New Roman"/>
        <family val="1"/>
      </rPr>
      <t>)/(1.4•F</t>
    </r>
    <r>
      <rPr>
        <vertAlign val="subscript"/>
        <sz val="11"/>
        <rFont val="Times New Roman"/>
        <family val="1"/>
      </rPr>
      <t>2</t>
    </r>
    <r>
      <rPr>
        <sz val="11"/>
        <rFont val="Times New Roman"/>
        <family val="1"/>
      </rPr>
      <t>•735•(32•14.7•(14.7-10.29))</t>
    </r>
    <r>
      <rPr>
        <vertAlign val="superscript"/>
        <sz val="11"/>
        <rFont val="Times New Roman"/>
        <family val="1"/>
      </rPr>
      <t>1/2</t>
    </r>
    <r>
      <rPr>
        <sz val="11"/>
        <rFont val="Times New Roman"/>
        <family val="1"/>
      </rPr>
      <t>)</t>
    </r>
  </si>
  <si>
    <r>
      <t xml:space="preserve">Equation 5-4&amp;5 -- </t>
    </r>
    <r>
      <rPr>
        <sz val="11"/>
        <rFont val="Times New Roman"/>
        <family val="1"/>
      </rPr>
      <t>Calculate the relief valve orifice area and the Critical-flow Pressure</t>
    </r>
  </si>
  <si>
    <r>
      <t xml:space="preserve">Equation 5-1&amp;3 -- </t>
    </r>
    <r>
      <rPr>
        <sz val="11"/>
        <rFont val="Times New Roman"/>
        <family val="1"/>
      </rPr>
      <t>Size the safety valves in gas or vapor service</t>
    </r>
  </si>
  <si>
    <t>Correction Factor (superheat in system)</t>
  </si>
  <si>
    <t xml:space="preserve">Correction Factor Napier steam eq. </t>
  </si>
  <si>
    <r>
      <t xml:space="preserve">Equation 5-6&amp;7 -- </t>
    </r>
    <r>
      <rPr>
        <sz val="11"/>
        <rFont val="Times New Roman"/>
        <family val="1"/>
      </rPr>
      <t>Estimate the required area for satety-relief valves in steam service</t>
    </r>
  </si>
  <si>
    <t>Eq. 5-6</t>
  </si>
  <si>
    <r>
      <t>K</t>
    </r>
    <r>
      <rPr>
        <vertAlign val="subscript"/>
        <sz val="11"/>
        <rFont val="Times New Roman"/>
        <family val="1"/>
      </rPr>
      <t>n</t>
    </r>
  </si>
  <si>
    <t>Eq. 5-7</t>
  </si>
  <si>
    <r>
      <t>To determine the area for safety-relief valves in steam service, K</t>
    </r>
    <r>
      <rPr>
        <vertAlign val="subscript"/>
        <sz val="11"/>
        <rFont val="Times New Roman"/>
        <family val="1"/>
      </rPr>
      <t>n</t>
    </r>
    <r>
      <rPr>
        <sz val="11"/>
        <rFont val="Times New Roman"/>
        <family val="1"/>
      </rPr>
      <t xml:space="preserve"> must be determined by using  Eq. 5-7 (where 1500&lt;P</t>
    </r>
    <r>
      <rPr>
        <vertAlign val="subscript"/>
        <sz val="11"/>
        <rFont val="Times New Roman"/>
        <family val="1"/>
      </rPr>
      <t>1</t>
    </r>
    <r>
      <rPr>
        <sz val="11"/>
        <rFont val="Times New Roman"/>
        <family val="1"/>
      </rPr>
      <t>&gt;= 3200 psia)</t>
    </r>
  </si>
  <si>
    <r>
      <t>K</t>
    </r>
    <r>
      <rPr>
        <vertAlign val="subscript"/>
        <sz val="11"/>
        <color indexed="12"/>
        <rFont val="Times New Roman"/>
        <family val="1"/>
      </rPr>
      <t>n</t>
    </r>
  </si>
  <si>
    <t>100/(51.5*2000*1*0.975*1*1*1)</t>
  </si>
  <si>
    <t>((0.1906*2000)-1000)/((0.2292*2000)-1061)</t>
  </si>
  <si>
    <r>
      <t xml:space="preserve">Equation 5-8 -- </t>
    </r>
    <r>
      <rPr>
        <sz val="11"/>
        <rFont val="Times New Roman"/>
        <family val="1"/>
      </rPr>
      <t>Size the conventional and balanced bellows relief valves in liquid service</t>
    </r>
  </si>
  <si>
    <r>
      <t xml:space="preserve">at 60 </t>
    </r>
    <r>
      <rPr>
        <vertAlign val="superscript"/>
        <sz val="11"/>
        <rFont val="Times New Roman"/>
        <family val="1"/>
      </rPr>
      <t>o</t>
    </r>
    <r>
      <rPr>
        <sz val="11"/>
        <rFont val="Times New Roman"/>
        <family val="1"/>
      </rPr>
      <t>F</t>
    </r>
  </si>
  <si>
    <t>Capacity Correction Factor (back pressure)</t>
  </si>
  <si>
    <t>Capacity Correction Factor (viscosity)</t>
  </si>
  <si>
    <t>Heat Input</t>
  </si>
  <si>
    <t>Back Pressure</t>
  </si>
  <si>
    <t>psig</t>
  </si>
  <si>
    <t>Liquid Expansion Coefficient</t>
  </si>
  <si>
    <r>
      <t>1/</t>
    </r>
    <r>
      <rPr>
        <vertAlign val="superscript"/>
        <sz val="11"/>
        <rFont val="Times New Roman"/>
        <family val="1"/>
      </rPr>
      <t>o</t>
    </r>
    <r>
      <rPr>
        <sz val="11"/>
        <rFont val="Times New Roman"/>
        <family val="1"/>
      </rPr>
      <t>F at relieving temperature</t>
    </r>
  </si>
  <si>
    <t>Specific Heat</t>
  </si>
  <si>
    <r>
      <t>Btu/(lb•</t>
    </r>
    <r>
      <rPr>
        <vertAlign val="superscript"/>
        <sz val="11"/>
        <rFont val="Times New Roman"/>
        <family val="1"/>
      </rPr>
      <t>o</t>
    </r>
    <r>
      <rPr>
        <sz val="11"/>
        <rFont val="Times New Roman"/>
        <family val="1"/>
      </rPr>
      <t>F)</t>
    </r>
  </si>
  <si>
    <t>To size the conventional and balanced bellows relief valves in liquid service, gpm must be determined using Eq. 5-11, then plugged into the original Eq. 5-8</t>
  </si>
  <si>
    <t>Eq. 5-8</t>
  </si>
  <si>
    <t>Eq. 5-11</t>
  </si>
  <si>
    <t>btu/hr</t>
  </si>
  <si>
    <r>
      <t>(gpm*1</t>
    </r>
    <r>
      <rPr>
        <vertAlign val="superscript"/>
        <sz val="11"/>
        <color indexed="12"/>
        <rFont val="Times New Roman"/>
        <family val="1"/>
      </rPr>
      <t>1/2</t>
    </r>
    <r>
      <rPr>
        <sz val="11"/>
        <color indexed="12"/>
        <rFont val="Times New Roman"/>
        <family val="1"/>
      </rPr>
      <t>)/(38*0.975*1*1*1*(14.7-10)</t>
    </r>
    <r>
      <rPr>
        <vertAlign val="superscript"/>
        <sz val="11"/>
        <color indexed="12"/>
        <rFont val="Times New Roman"/>
        <family val="1"/>
      </rPr>
      <t>1/2</t>
    </r>
    <r>
      <rPr>
        <sz val="11"/>
        <color indexed="12"/>
        <rFont val="Times New Roman"/>
        <family val="1"/>
      </rPr>
      <t>)</t>
    </r>
  </si>
  <si>
    <r>
      <t xml:space="preserve">Equation 5-8 -- </t>
    </r>
    <r>
      <rPr>
        <sz val="11"/>
        <rFont val="Times New Roman"/>
        <family val="1"/>
      </rPr>
      <t>Determine the Reynolds number</t>
    </r>
  </si>
  <si>
    <t>Discharge area of the valve</t>
  </si>
  <si>
    <t>sq in</t>
  </si>
  <si>
    <t>(.01*1000)/(500*1*1)</t>
  </si>
  <si>
    <t>viscosity at flowing temperature</t>
  </si>
  <si>
    <r>
      <t>viscosity (V</t>
    </r>
    <r>
      <rPr>
        <vertAlign val="subscript"/>
        <sz val="11"/>
        <rFont val="Times New Roman"/>
        <family val="1"/>
      </rPr>
      <t>s</t>
    </r>
    <r>
      <rPr>
        <sz val="11"/>
        <rFont val="Times New Roman"/>
        <family val="1"/>
      </rPr>
      <t>)</t>
    </r>
  </si>
  <si>
    <t>centipoise</t>
  </si>
  <si>
    <t>To determine Reynolds number, gpm must be determined using Eq. 5-11, then plugged into the original Eqs 5-9 or 5-10</t>
  </si>
  <si>
    <t>Eq. 5-9</t>
  </si>
  <si>
    <t>Eq. 5-10</t>
  </si>
  <si>
    <t>Re (5-9)</t>
  </si>
  <si>
    <t>(.01*1797)/(500*1*1)</t>
  </si>
  <si>
    <r>
      <t>(gpm*2800*1)/(1*17</t>
    </r>
    <r>
      <rPr>
        <vertAlign val="superscript"/>
        <sz val="11"/>
        <color indexed="12"/>
        <rFont val="Times New Roman"/>
        <family val="1"/>
      </rPr>
      <t>1/2</t>
    </r>
    <r>
      <rPr>
        <sz val="11"/>
        <color indexed="12"/>
        <rFont val="Times New Roman"/>
        <family val="1"/>
      </rPr>
      <t>)</t>
    </r>
  </si>
  <si>
    <t>Re (5-10)</t>
  </si>
  <si>
    <r>
      <t>(12700*gpm)/(4.53*17</t>
    </r>
    <r>
      <rPr>
        <vertAlign val="superscript"/>
        <sz val="11"/>
        <rFont val="Times New Roman"/>
        <family val="1"/>
      </rPr>
      <t>1/2</t>
    </r>
    <r>
      <rPr>
        <sz val="11"/>
        <rFont val="Times New Roman"/>
        <family val="1"/>
      </rPr>
      <t>)</t>
    </r>
  </si>
  <si>
    <t>Btu/lb</t>
  </si>
  <si>
    <t>sq ft</t>
  </si>
  <si>
    <t>sq in.</t>
  </si>
  <si>
    <t xml:space="preserve">sq in. </t>
  </si>
  <si>
    <t>Factor due to insulation</t>
  </si>
  <si>
    <t>Total wetted surface area of vessel</t>
  </si>
  <si>
    <t>Eq 5-14</t>
  </si>
  <si>
    <r>
      <t>(21,000)*(0.025)*(0.55)</t>
    </r>
    <r>
      <rPr>
        <vertAlign val="superscript"/>
        <sz val="11"/>
        <color indexed="20"/>
        <rFont val="Times New Roman"/>
        <family val="1"/>
      </rPr>
      <t>0.82</t>
    </r>
  </si>
  <si>
    <t>Btu/hr</t>
  </si>
  <si>
    <t>Latent Heat of the liquid exposed to fire</t>
  </si>
  <si>
    <t>Flowing Temperature</t>
  </si>
  <si>
    <r>
      <t>o</t>
    </r>
    <r>
      <rPr>
        <sz val="11"/>
        <rFont val="Times New Roman"/>
        <family val="1"/>
      </rPr>
      <t>F</t>
    </r>
  </si>
  <si>
    <t>The value W is used to size the relief valve orifice using Eq 5-1 or Eq 5-4.</t>
  </si>
  <si>
    <t>Eq 5-15</t>
  </si>
  <si>
    <t>1420/17</t>
  </si>
  <si>
    <r>
      <t xml:space="preserve">The F factor is determined from </t>
    </r>
    <r>
      <rPr>
        <sz val="11"/>
        <color indexed="12"/>
        <rFont val="Times New Roman"/>
        <family val="1"/>
      </rPr>
      <t>Fig. 5-16</t>
    </r>
    <r>
      <rPr>
        <sz val="11"/>
        <rFont val="Times New Roman"/>
        <family val="1"/>
      </rPr>
      <t>. Wetted surface is the surface wetted by liquid when the tank is filled to the maximum operating level.</t>
    </r>
  </si>
  <si>
    <t>Relief Valve Factor</t>
  </si>
  <si>
    <t>Temperature at Pressure 1</t>
  </si>
  <si>
    <t>Vessel Area Exposed to Fire</t>
  </si>
  <si>
    <r>
      <t xml:space="preserve">The F' factor is determined from </t>
    </r>
    <r>
      <rPr>
        <sz val="11"/>
        <color indexed="12"/>
        <rFont val="Times New Roman"/>
        <family val="1"/>
      </rPr>
      <t>Fig. 5-17</t>
    </r>
    <r>
      <rPr>
        <sz val="11"/>
        <rFont val="Times New Roman"/>
        <family val="1"/>
      </rPr>
      <t>. When a vessel is subjected to fire temperatures, the resulting metal temperature may greatly reduce the pressure tating of the vessel.</t>
    </r>
  </si>
  <si>
    <r>
      <t>(0.025*0.75)/14.7</t>
    </r>
    <r>
      <rPr>
        <vertAlign val="superscript"/>
        <sz val="11"/>
        <color indexed="20"/>
        <rFont val="Times New Roman"/>
        <family val="1"/>
      </rPr>
      <t>1/2</t>
    </r>
  </si>
  <si>
    <t>Molecular Weight of gas or vapor</t>
  </si>
  <si>
    <t>Weight Fraction of Component i in Total Stream</t>
  </si>
  <si>
    <t>Viscosity at Flowing Temperature at i</t>
  </si>
  <si>
    <t>Gas Temperature at i</t>
  </si>
  <si>
    <t>Flow at i</t>
  </si>
  <si>
    <t>Eq. 5-17</t>
  </si>
  <si>
    <t>Eq. 5-18</t>
  </si>
  <si>
    <t>Eq. 5-19</t>
  </si>
  <si>
    <t>Σ 350/ Σ (475/32)</t>
  </si>
  <si>
    <t>Σ (350*530)/Σ 350</t>
  </si>
  <si>
    <r>
      <t>o</t>
    </r>
    <r>
      <rPr>
        <b/>
        <sz val="12"/>
        <color indexed="12"/>
        <rFont val="Times New Roman"/>
        <family val="1"/>
      </rPr>
      <t>R</t>
    </r>
  </si>
  <si>
    <r>
      <t>Σ(0.65*2*32</t>
    </r>
    <r>
      <rPr>
        <vertAlign val="superscript"/>
        <sz val="11"/>
        <color indexed="17"/>
        <rFont val="Times New Roman"/>
        <family val="1"/>
      </rPr>
      <t>0.5</t>
    </r>
    <r>
      <rPr>
        <sz val="11"/>
        <color indexed="17"/>
        <rFont val="Times New Roman"/>
        <family val="1"/>
      </rPr>
      <t>)/Σ 0.65*(32</t>
    </r>
    <r>
      <rPr>
        <vertAlign val="superscript"/>
        <sz val="11"/>
        <color indexed="17"/>
        <rFont val="Times New Roman"/>
        <family val="1"/>
      </rPr>
      <t>0.5</t>
    </r>
    <r>
      <rPr>
        <sz val="11"/>
        <color indexed="17"/>
        <rFont val="Times New Roman"/>
        <family val="1"/>
      </rPr>
      <t>)</t>
    </r>
  </si>
  <si>
    <t>Acceleration Due to Gravity</t>
  </si>
  <si>
    <r>
      <t>ft/sec</t>
    </r>
    <r>
      <rPr>
        <vertAlign val="superscript"/>
        <sz val="11"/>
        <rFont val="Times New Roman"/>
        <family val="1"/>
      </rPr>
      <t>2</t>
    </r>
  </si>
  <si>
    <t>ft</t>
  </si>
  <si>
    <r>
      <t>lb/ft</t>
    </r>
    <r>
      <rPr>
        <vertAlign val="superscript"/>
        <sz val="11"/>
        <rFont val="Times New Roman"/>
        <family val="1"/>
      </rPr>
      <t>3</t>
    </r>
  </si>
  <si>
    <t>Eq. 5-20</t>
  </si>
  <si>
    <t>ft/sec</t>
  </si>
  <si>
    <t>Eq. 5-21</t>
  </si>
  <si>
    <t>Flare Gas Flow Rate</t>
  </si>
  <si>
    <t>Net Heating Value of Flare Gas</t>
  </si>
  <si>
    <t>Fraction of Heat Radiated</t>
  </si>
  <si>
    <t>Distance from Flame Center to point X</t>
  </si>
  <si>
    <t>This equation has been found to be accurate for distances as close to the flame as one flame length. Eq. 5-21 is valid so long as the proper value of fraction of head radiated,ε, is inserted.The maximum value of ε for any gas is 0.13.</t>
  </si>
  <si>
    <r>
      <t>(212*1450*0.075)/(4*п*0.44</t>
    </r>
    <r>
      <rPr>
        <vertAlign val="superscript"/>
        <sz val="11"/>
        <color indexed="20"/>
        <rFont val="Times New Roman"/>
        <family val="1"/>
      </rPr>
      <t>2</t>
    </r>
    <r>
      <rPr>
        <sz val="11"/>
        <color indexed="20"/>
        <rFont val="Times New Roman"/>
        <family val="1"/>
      </rPr>
      <t>)</t>
    </r>
  </si>
  <si>
    <r>
      <t>Btu/(hr•ft</t>
    </r>
    <r>
      <rPr>
        <b/>
        <vertAlign val="superscript"/>
        <sz val="12"/>
        <color indexed="20"/>
        <rFont val="Times New Roman"/>
        <family val="1"/>
      </rPr>
      <t>2</t>
    </r>
    <r>
      <rPr>
        <b/>
        <sz val="12"/>
        <color indexed="20"/>
        <rFont val="Times New Roman"/>
        <family val="1"/>
      </rPr>
      <t>)</t>
    </r>
  </si>
  <si>
    <t>Flare Tip Diameter</t>
  </si>
  <si>
    <t>inches</t>
  </si>
  <si>
    <t>Pressure Drop</t>
  </si>
  <si>
    <r>
      <t>in. of H</t>
    </r>
    <r>
      <rPr>
        <vertAlign val="subscript"/>
        <sz val="11"/>
        <rFont val="Times New Roman"/>
        <family val="1"/>
      </rPr>
      <t>2</t>
    </r>
    <r>
      <rPr>
        <sz val="11"/>
        <rFont val="Times New Roman"/>
        <family val="1"/>
      </rPr>
      <t>O</t>
    </r>
  </si>
  <si>
    <t xml:space="preserve">Heat Released </t>
  </si>
  <si>
    <r>
      <t xml:space="preserve">To calculate the intensity of radiation at different locations, it is necessary to determine the length of theflame and its angle in relation to the stack (see </t>
    </r>
    <r>
      <rPr>
        <sz val="11"/>
        <color indexed="12"/>
        <rFont val="Times New Roman"/>
        <family val="1"/>
      </rPr>
      <t>Fig. 5-21</t>
    </r>
    <r>
      <rPr>
        <sz val="11"/>
        <rFont val="Times New Roman"/>
        <family val="1"/>
      </rPr>
      <t>).</t>
    </r>
  </si>
  <si>
    <r>
      <t>L</t>
    </r>
    <r>
      <rPr>
        <vertAlign val="subscript"/>
        <sz val="11"/>
        <color indexed="20"/>
        <rFont val="Times New Roman"/>
        <family val="1"/>
      </rPr>
      <t>f</t>
    </r>
  </si>
  <si>
    <r>
      <t>L</t>
    </r>
    <r>
      <rPr>
        <vertAlign val="subscript"/>
        <sz val="11"/>
        <rFont val="Times New Roman"/>
        <family val="1"/>
      </rPr>
      <t>f</t>
    </r>
  </si>
  <si>
    <t>Eq. 5-22</t>
  </si>
  <si>
    <t>Eq. 5-23</t>
  </si>
  <si>
    <r>
      <t>L</t>
    </r>
    <r>
      <rPr>
        <vertAlign val="subscript"/>
        <sz val="11"/>
        <color indexed="12"/>
        <rFont val="Times New Roman"/>
        <family val="1"/>
      </rPr>
      <t>f</t>
    </r>
  </si>
  <si>
    <r>
      <t>10*0.09*(12/55)</t>
    </r>
    <r>
      <rPr>
        <vertAlign val="superscript"/>
        <sz val="11"/>
        <color indexed="20"/>
        <rFont val="Times New Roman"/>
        <family val="1"/>
      </rPr>
      <t>1/2</t>
    </r>
  </si>
  <si>
    <r>
      <t>3.94*[(4500)(10</t>
    </r>
    <r>
      <rPr>
        <vertAlign val="superscript"/>
        <sz val="11"/>
        <color indexed="12"/>
        <rFont val="Times New Roman"/>
        <family val="1"/>
      </rPr>
      <t>-6</t>
    </r>
    <r>
      <rPr>
        <sz val="11"/>
        <color indexed="12"/>
        <rFont val="Times New Roman"/>
        <family val="1"/>
      </rPr>
      <t>)]</t>
    </r>
    <r>
      <rPr>
        <vertAlign val="superscript"/>
        <sz val="11"/>
        <color indexed="12"/>
        <rFont val="Times New Roman"/>
        <family val="1"/>
      </rPr>
      <t>0.474</t>
    </r>
  </si>
  <si>
    <t>Eq. 5-24</t>
  </si>
  <si>
    <t>Density of Gas</t>
  </si>
  <si>
    <t>Gas Velocity</t>
  </si>
  <si>
    <t>For conventional (open pipe) flares, an estimate of total flare pressure drop is 1.5 velocity heads based on nominal flare tip diameter. The pressure drop equivalent to 1 velocity head is given by this equation.</t>
  </si>
  <si>
    <r>
      <t>ΔP</t>
    </r>
    <r>
      <rPr>
        <vertAlign val="subscript"/>
        <sz val="11"/>
        <rFont val="Times New Roman"/>
        <family val="1"/>
      </rPr>
      <t>w</t>
    </r>
  </si>
  <si>
    <r>
      <t>ΔP</t>
    </r>
    <r>
      <rPr>
        <vertAlign val="subscript"/>
        <sz val="11"/>
        <color indexed="12"/>
        <rFont val="Times New Roman"/>
        <family val="1"/>
      </rPr>
      <t>w</t>
    </r>
  </si>
  <si>
    <t>in. of water</t>
  </si>
  <si>
    <r>
      <t>36*(77</t>
    </r>
    <r>
      <rPr>
        <vertAlign val="superscript"/>
        <sz val="11"/>
        <color indexed="12"/>
        <rFont val="Times New Roman"/>
        <family val="1"/>
      </rPr>
      <t>2</t>
    </r>
    <r>
      <rPr>
        <sz val="11"/>
        <color indexed="12"/>
        <rFont val="Times New Roman"/>
        <family val="1"/>
      </rPr>
      <t>)/344.8</t>
    </r>
  </si>
  <si>
    <t>Downstream Pressure at the Valve Outlet</t>
  </si>
  <si>
    <t>Mach Number at Pipe Outlet</t>
  </si>
  <si>
    <t>Specific Heat Ratio</t>
  </si>
  <si>
    <t>Compressibility Factor at Flowing Conditions</t>
  </si>
  <si>
    <t>P2</t>
  </si>
  <si>
    <t>Absolute Temperature of the Inlet Vapor</t>
  </si>
  <si>
    <t>Molecular Weight of Gas or Vappr</t>
  </si>
  <si>
    <t>After finding tip diameter and the maximum required relieving capacity, flame length for conditions other than mazimum flow can be calculated using Eq. 5-22 and Eq. 5-24. Common practice is to use tip velocities of up to Mac 0.5 for short term emergency flows and Mach 0.2 for maximum continous flowing.</t>
  </si>
  <si>
    <t>Eq. 5-25</t>
  </si>
  <si>
    <r>
      <t>12*(((1.702*10</t>
    </r>
    <r>
      <rPr>
        <vertAlign val="superscript"/>
        <sz val="11"/>
        <rFont val="Times New Roman"/>
        <family val="1"/>
      </rPr>
      <t>-5</t>
    </r>
    <r>
      <rPr>
        <sz val="11"/>
        <rFont val="Times New Roman"/>
        <family val="1"/>
      </rPr>
      <t>*100)/(14.7*1))*(1*520)/(1.4*32))</t>
    </r>
    <r>
      <rPr>
        <vertAlign val="superscript"/>
        <sz val="11"/>
        <rFont val="Times New Roman"/>
        <family val="1"/>
      </rPr>
      <t>.5</t>
    </r>
    <r>
      <rPr>
        <sz val="11"/>
        <rFont val="Times New Roman"/>
        <family val="1"/>
      </rPr>
      <t>)</t>
    </r>
  </si>
  <si>
    <t>223*((1.4*520)/32)^.5</t>
  </si>
  <si>
    <t>psi</t>
  </si>
  <si>
    <t>Wind Velocity</t>
  </si>
  <si>
    <r>
      <t>To find the angle of flare flame, V</t>
    </r>
    <r>
      <rPr>
        <vertAlign val="subscript"/>
        <sz val="11"/>
        <rFont val="Times New Roman"/>
        <family val="1"/>
      </rPr>
      <t>ex</t>
    </r>
    <r>
      <rPr>
        <sz val="11"/>
        <rFont val="Times New Roman"/>
        <family val="1"/>
      </rPr>
      <t xml:space="preserve"> must be found first, then plugged into the angle formula. The center of the flame is assumed to be located at a distance equal to 1/3 the length of the flame from the tip. The angle of the flame results from the vectorial addition of the velocity of the wind and the gas exit velocity.</t>
    </r>
  </si>
  <si>
    <t>Eq. 5-27</t>
  </si>
  <si>
    <t>Eq. 5-28</t>
  </si>
  <si>
    <r>
      <t>V</t>
    </r>
    <r>
      <rPr>
        <vertAlign val="subscript"/>
        <sz val="11"/>
        <rFont val="Times New Roman"/>
        <family val="1"/>
      </rPr>
      <t>ex</t>
    </r>
  </si>
  <si>
    <t>degrees</t>
  </si>
  <si>
    <r>
      <t>tan</t>
    </r>
    <r>
      <rPr>
        <vertAlign val="superscript"/>
        <sz val="11"/>
        <rFont val="Times New Roman"/>
        <family val="1"/>
      </rPr>
      <t>-1</t>
    </r>
    <r>
      <rPr>
        <sz val="11"/>
        <rFont val="Times New Roman"/>
        <family val="1"/>
      </rPr>
      <t>(7.2/V</t>
    </r>
    <r>
      <rPr>
        <vertAlign val="subscript"/>
        <sz val="11"/>
        <rFont val="Times New Roman"/>
        <family val="1"/>
      </rPr>
      <t>ex</t>
    </r>
    <r>
      <rPr>
        <sz val="11"/>
        <rFont val="Times New Roman"/>
        <family val="1"/>
      </rPr>
      <t>)</t>
    </r>
  </si>
  <si>
    <r>
      <t>550*(14.7/55)</t>
    </r>
    <r>
      <rPr>
        <vertAlign val="superscript"/>
        <sz val="11"/>
        <rFont val="Times New Roman"/>
        <family val="1"/>
      </rPr>
      <t>1/2</t>
    </r>
  </si>
  <si>
    <t>Length of Flame</t>
  </si>
  <si>
    <t>Distance from the Base of the Stack to  Anoter Point at the Same Elevation</t>
  </si>
  <si>
    <t>Flare Stack Height</t>
  </si>
  <si>
    <r>
      <t>Remember that the angle θ is given by tan</t>
    </r>
    <r>
      <rPr>
        <vertAlign val="superscript"/>
        <sz val="11"/>
        <rFont val="Times New Roman"/>
        <family val="1"/>
      </rPr>
      <t>-1</t>
    </r>
    <r>
      <rPr>
        <sz val="11"/>
        <rFont val="Times New Roman"/>
        <family val="1"/>
      </rPr>
      <t>(V</t>
    </r>
    <r>
      <rPr>
        <vertAlign val="subscript"/>
        <sz val="11"/>
        <rFont val="Times New Roman"/>
        <family val="1"/>
      </rPr>
      <t>w</t>
    </r>
    <r>
      <rPr>
        <sz val="11"/>
        <rFont val="Times New Roman"/>
        <family val="1"/>
      </rPr>
      <t>/V</t>
    </r>
    <r>
      <rPr>
        <vertAlign val="subscript"/>
        <sz val="11"/>
        <rFont val="Times New Roman"/>
        <family val="1"/>
      </rPr>
      <t>ex</t>
    </r>
    <r>
      <rPr>
        <sz val="11"/>
        <rFont val="Times New Roman"/>
        <family val="1"/>
      </rPr>
      <t xml:space="preserve">). The distance from any point on thhe ground level to the center of the flame is R.Eq. 5-21 and 5-31 allow radiation to be calculated at any location. </t>
    </r>
  </si>
  <si>
    <t>Eq. 5-31</t>
  </si>
  <si>
    <t>Eq. 5-30</t>
  </si>
  <si>
    <t>Eq. 5-29</t>
  </si>
  <si>
    <r>
      <t>(0.7/3)sin1.5</t>
    </r>
    <r>
      <rPr>
        <vertAlign val="superscript"/>
        <sz val="11"/>
        <rFont val="Times New Roman"/>
        <family val="1"/>
      </rPr>
      <t>o</t>
    </r>
  </si>
  <si>
    <r>
      <t>(0.7/3)cos1.5</t>
    </r>
    <r>
      <rPr>
        <vertAlign val="superscript"/>
        <sz val="11"/>
        <rFont val="Times New Roman"/>
        <family val="1"/>
      </rPr>
      <t>o</t>
    </r>
  </si>
  <si>
    <r>
      <t>((0.3-Xc)</t>
    </r>
    <r>
      <rPr>
        <vertAlign val="superscript"/>
        <sz val="11"/>
        <rFont val="Times New Roman"/>
        <family val="1"/>
      </rPr>
      <t>2</t>
    </r>
    <r>
      <rPr>
        <sz val="11"/>
        <rFont val="Times New Roman"/>
        <family val="1"/>
      </rPr>
      <t>+(0.4+Yc)</t>
    </r>
    <r>
      <rPr>
        <vertAlign val="superscript"/>
        <sz val="11"/>
        <rFont val="Times New Roman"/>
        <family val="1"/>
      </rPr>
      <t>2</t>
    </r>
    <r>
      <rPr>
        <sz val="11"/>
        <rFont val="Times New Roman"/>
        <family val="1"/>
      </rPr>
      <t>)</t>
    </r>
    <r>
      <rPr>
        <vertAlign val="superscript"/>
        <sz val="11"/>
        <rFont val="Times New Roman"/>
        <family val="1"/>
      </rPr>
      <t>1/2</t>
    </r>
  </si>
  <si>
    <t>Assume θ</t>
  </si>
  <si>
    <r>
      <t>Remember that the angle θ is given by tan</t>
    </r>
    <r>
      <rPr>
        <vertAlign val="superscript"/>
        <sz val="11"/>
        <rFont val="Times New Roman"/>
        <family val="1"/>
      </rPr>
      <t>-1</t>
    </r>
    <r>
      <rPr>
        <sz val="11"/>
        <rFont val="Times New Roman"/>
        <family val="1"/>
      </rPr>
      <t>(V</t>
    </r>
    <r>
      <rPr>
        <vertAlign val="subscript"/>
        <sz val="11"/>
        <rFont val="Times New Roman"/>
        <family val="1"/>
      </rPr>
      <t>w</t>
    </r>
    <r>
      <rPr>
        <sz val="11"/>
        <rFont val="Times New Roman"/>
        <family val="1"/>
      </rPr>
      <t>/V</t>
    </r>
    <r>
      <rPr>
        <vertAlign val="subscript"/>
        <sz val="11"/>
        <rFont val="Times New Roman"/>
        <family val="1"/>
      </rPr>
      <t>ex</t>
    </r>
    <r>
      <rPr>
        <sz val="11"/>
        <rFont val="Times New Roman"/>
        <family val="1"/>
      </rPr>
      <t>), and Y</t>
    </r>
    <r>
      <rPr>
        <vertAlign val="subscript"/>
        <sz val="11"/>
        <rFont val="Times New Roman"/>
        <family val="1"/>
      </rPr>
      <t>c</t>
    </r>
    <r>
      <rPr>
        <sz val="11"/>
        <rFont val="Times New Roman"/>
        <family val="1"/>
      </rPr>
      <t xml:space="preserve"> comes from Eq. 5-30. This method assumes that for different wind velocities the length of the flame remains constant. In reality this is NOT true.</t>
    </r>
  </si>
  <si>
    <r>
      <t>H</t>
    </r>
    <r>
      <rPr>
        <vertAlign val="subscript"/>
        <sz val="11"/>
        <rFont val="Times New Roman"/>
        <family val="1"/>
      </rPr>
      <t>s</t>
    </r>
  </si>
  <si>
    <r>
      <t>R</t>
    </r>
    <r>
      <rPr>
        <vertAlign val="superscript"/>
        <sz val="11"/>
        <rFont val="Times New Roman"/>
        <family val="1"/>
      </rPr>
      <t>2</t>
    </r>
  </si>
  <si>
    <t>Eq. 5-32</t>
  </si>
  <si>
    <t>Eq. 5-33</t>
  </si>
  <si>
    <t>Eq. 5-34</t>
  </si>
  <si>
    <r>
      <t>(H</t>
    </r>
    <r>
      <rPr>
        <vertAlign val="subscript"/>
        <sz val="11"/>
        <rFont val="Times New Roman"/>
        <family val="1"/>
      </rPr>
      <t>s</t>
    </r>
    <r>
      <rPr>
        <sz val="11"/>
        <rFont val="Times New Roman"/>
        <family val="1"/>
      </rPr>
      <t xml:space="preserve"> + Y</t>
    </r>
    <r>
      <rPr>
        <vertAlign val="subscript"/>
        <sz val="11"/>
        <rFont val="Times New Roman"/>
        <family val="1"/>
      </rPr>
      <t>c</t>
    </r>
    <r>
      <rPr>
        <sz val="11"/>
        <rFont val="Times New Roman"/>
        <family val="1"/>
      </rPr>
      <t>)</t>
    </r>
  </si>
  <si>
    <r>
      <t>(R-Y</t>
    </r>
    <r>
      <rPr>
        <vertAlign val="subscript"/>
        <sz val="11"/>
        <rFont val="Times New Roman"/>
        <family val="1"/>
      </rPr>
      <t>c</t>
    </r>
    <r>
      <rPr>
        <sz val="11"/>
        <rFont val="Times New Roman"/>
        <family val="1"/>
      </rPr>
      <t>)</t>
    </r>
  </si>
  <si>
    <r>
      <t>Assume Y</t>
    </r>
    <r>
      <rPr>
        <vertAlign val="subscript"/>
        <sz val="11"/>
        <rFont val="Times New Roman"/>
        <family val="1"/>
      </rPr>
      <t>c</t>
    </r>
  </si>
  <si>
    <t>Calculations (Notice that Eq 5-32 and 5-33 are the same, and 5-35 is just another form of 5-34). Also notice all 4 equations go hand in hand, so one of Hs or R must be known when solving for the other variable.</t>
  </si>
  <si>
    <t>R (assume Hs =0.4)</t>
  </si>
  <si>
    <r>
      <t>H</t>
    </r>
    <r>
      <rPr>
        <vertAlign val="subscript"/>
        <sz val="11"/>
        <rFont val="Times New Roman"/>
        <family val="1"/>
      </rPr>
      <t>s</t>
    </r>
    <r>
      <rPr>
        <sz val="11"/>
        <rFont val="Times New Roman"/>
        <family val="1"/>
      </rPr>
      <t xml:space="preserve"> (assume R =0.6)</t>
    </r>
  </si>
  <si>
    <t>Hydrocarbon Flow</t>
  </si>
  <si>
    <r>
      <t>W</t>
    </r>
    <r>
      <rPr>
        <vertAlign val="subscript"/>
        <sz val="11"/>
        <rFont val="Times New Roman"/>
        <family val="1"/>
      </rPr>
      <t>stm</t>
    </r>
  </si>
  <si>
    <t>Kd</t>
  </si>
  <si>
    <t>P1</t>
  </si>
  <si>
    <t>F*</t>
  </si>
  <si>
    <t>Fraction of heat radiated</t>
  </si>
  <si>
    <t>g</t>
  </si>
  <si>
    <r>
      <t>P</t>
    </r>
    <r>
      <rPr>
        <vertAlign val="subscript"/>
        <sz val="10"/>
        <rFont val="Times New Roman"/>
        <family val="1"/>
      </rPr>
      <t>1g</t>
    </r>
  </si>
  <si>
    <t>upstream relieving pressure, psig. This is the set pressure plus the allowable overpressure</t>
  </si>
  <si>
    <r>
      <rPr>
        <sz val="10"/>
        <rFont val="Calibri"/>
        <family val="2"/>
      </rPr>
      <t>µ</t>
    </r>
    <r>
      <rPr>
        <vertAlign val="subscript"/>
        <sz val="10"/>
        <rFont val="Calibri"/>
        <family val="2"/>
      </rPr>
      <t>s</t>
    </r>
  </si>
  <si>
    <t>viscosity at flowing temperature, Saybolt Universal Seconds (SSU)</t>
  </si>
  <si>
    <t>combination correction for rupture disk = 0.9 = 1.0 no rupture disk installed</t>
  </si>
  <si>
    <t xml:space="preserve">Equation 5-15 -- F' </t>
  </si>
  <si>
    <t>Eq. 5-16</t>
  </si>
  <si>
    <r>
      <t xml:space="preserve">Equation 5-(16-18) -- </t>
    </r>
    <r>
      <rPr>
        <sz val="11"/>
        <rFont val="Times New Roman"/>
        <family val="1"/>
      </rPr>
      <t>Estimate properties of gases in the headers from the following mixture relationships(i indicates the ith component).</t>
    </r>
  </si>
  <si>
    <r>
      <t xml:space="preserve">Equation 5-20 -- </t>
    </r>
    <r>
      <rPr>
        <sz val="11"/>
        <rFont val="Times New Roman"/>
        <family val="1"/>
      </rPr>
      <t>Based on information from equipment suppliers, calculate an expression to estimate the length of flame.</t>
    </r>
  </si>
  <si>
    <r>
      <t xml:space="preserve">Equation 5-21 -- </t>
    </r>
    <r>
      <rPr>
        <sz val="11"/>
        <rFont val="Times New Roman"/>
        <family val="1"/>
      </rPr>
      <t>Determine the pressure drop at the tip (in. of water).</t>
    </r>
  </si>
  <si>
    <r>
      <t xml:space="preserve">Equation 5-22 -- </t>
    </r>
    <r>
      <rPr>
        <sz val="11"/>
        <rFont val="Times New Roman"/>
        <family val="1"/>
      </rPr>
      <t>Determine the flare tip diameter.</t>
    </r>
  </si>
  <si>
    <r>
      <t xml:space="preserve">Equation 5-23 -- </t>
    </r>
    <r>
      <rPr>
        <sz val="11"/>
        <rFont val="Times New Roman"/>
        <family val="1"/>
      </rPr>
      <t>Determine the sonic velocity of a gas.</t>
    </r>
  </si>
  <si>
    <r>
      <t xml:space="preserve">Equation 5-24&amp;25 -- </t>
    </r>
    <r>
      <rPr>
        <sz val="11"/>
        <rFont val="Times New Roman"/>
        <family val="1"/>
      </rPr>
      <t>Determine the angle of flare flame from vertical and the exit velocity..</t>
    </r>
  </si>
  <si>
    <r>
      <t xml:space="preserve">Equation 5-(26-28) -- </t>
    </r>
    <r>
      <rPr>
        <sz val="11"/>
        <rFont val="Times New Roman"/>
        <family val="1"/>
      </rPr>
      <t>Calculate the coordinates of the flame center with respect to the tip. Also, find the distance from any point on the ground level to the center of the flame.</t>
    </r>
  </si>
  <si>
    <t>Eq. 5-26</t>
  </si>
  <si>
    <r>
      <t xml:space="preserve">Equation 5-(29-32) -- </t>
    </r>
    <r>
      <rPr>
        <sz val="11"/>
        <rFont val="Times New Roman"/>
        <family val="1"/>
      </rPr>
      <t>Determine the stack height results from considering the worst position vertically below the center of the flame for a given condition of gas flow and wind velocities.(</t>
    </r>
    <r>
      <rPr>
        <sz val="11"/>
        <color indexed="12"/>
        <rFont val="Times New Roman"/>
        <family val="1"/>
      </rPr>
      <t>see Fig. 5-21</t>
    </r>
    <r>
      <rPr>
        <sz val="11"/>
        <rFont val="Times New Roman"/>
        <family val="1"/>
      </rPr>
      <t>)</t>
    </r>
  </si>
  <si>
    <t>450[0.49-(10.8/32)]</t>
  </si>
  <si>
    <r>
      <t xml:space="preserve">Equation 5-33&amp;34 -- </t>
    </r>
    <r>
      <rPr>
        <sz val="11"/>
        <rFont val="Times New Roman"/>
        <family val="1"/>
      </rPr>
      <t>Calculate the steam flow for a smokeless flare.</t>
    </r>
  </si>
  <si>
    <r>
      <t>W</t>
    </r>
    <r>
      <rPr>
        <vertAlign val="subscript"/>
        <sz val="11"/>
        <rFont val="Times New Roman"/>
        <family val="1"/>
      </rPr>
      <t>stm</t>
    </r>
    <r>
      <rPr>
        <sz val="11"/>
        <rFont val="Times New Roman"/>
        <family val="1"/>
      </rPr>
      <t xml:space="preserve"> (Mixture of olefins)</t>
    </r>
  </si>
  <si>
    <r>
      <t xml:space="preserve">Equation 5-12 -- </t>
    </r>
    <r>
      <rPr>
        <sz val="11"/>
        <rFont val="Times New Roman"/>
        <family val="1"/>
      </rPr>
      <t>API RP 521applies to refineries and process plants. It expresses relief requirements in terms of heat input from the fire to the vessel where adequate drainage and fire fighting equipment exists. Determine the Heat Input.</t>
    </r>
  </si>
  <si>
    <t>Eq 5-12</t>
  </si>
  <si>
    <r>
      <t xml:space="preserve">Equation 5-13 -- </t>
    </r>
    <r>
      <rPr>
        <sz val="11"/>
        <rFont val="Times New Roman"/>
        <family val="1"/>
      </rPr>
      <t>Determine the required relieving capacity when the latent heat is determined</t>
    </r>
  </si>
  <si>
    <t>Eq 5-13</t>
  </si>
  <si>
    <r>
      <t xml:space="preserve">Equation 5-14 -- </t>
    </r>
    <r>
      <rPr>
        <sz val="11"/>
        <rFont val="Times New Roman"/>
        <family val="1"/>
      </rPr>
      <t>Determine the required relief area base on fire</t>
    </r>
    <r>
      <rPr>
        <vertAlign val="superscript"/>
        <sz val="11"/>
        <rFont val="Times New Roman"/>
        <family val="1"/>
      </rPr>
      <t>2</t>
    </r>
    <r>
      <rPr>
        <sz val="11"/>
        <rFont val="Times New Roman"/>
        <family val="1"/>
      </rPr>
      <t xml:space="preserve"> for vessels containing only vapor.</t>
    </r>
  </si>
  <si>
    <r>
      <t xml:space="preserve">The F' factor is determined from </t>
    </r>
    <r>
      <rPr>
        <sz val="11"/>
        <color indexed="12"/>
        <rFont val="Times New Roman"/>
        <family val="1"/>
      </rPr>
      <t>Fig. 5-17</t>
    </r>
    <r>
      <rPr>
        <sz val="11"/>
        <rFont val="Times New Roman"/>
        <family val="1"/>
      </rPr>
      <t>. When a vessel is subjected to fire temperatures, the resulting metal temperature may greatly reduce the pressure rating of the vessel.</t>
    </r>
  </si>
  <si>
    <t xml:space="preserve">See Eq 5-3 </t>
  </si>
  <si>
    <t>Coefficient determined by the ratio of specific eats of the gas</t>
  </si>
  <si>
    <t>C1</t>
  </si>
  <si>
    <t>Vessel wall temperature</t>
  </si>
  <si>
    <t>Tw</t>
  </si>
  <si>
    <t>Gas temperature, °R, at the upstream pressure</t>
  </si>
  <si>
    <t>T1</t>
  </si>
  <si>
    <t>(0.1406/356.06*0.975)*((20^1.25)/(559.67^0.6506))</t>
  </si>
  <si>
    <r>
      <t xml:space="preserve">Equation 5-19 -- </t>
    </r>
    <r>
      <rPr>
        <sz val="11"/>
        <rFont val="Times New Roman"/>
        <family val="1"/>
      </rPr>
      <t>Spherical Radiation Intensity Formula.</t>
    </r>
  </si>
  <si>
    <t>LIMITS</t>
  </si>
  <si>
    <r>
      <t>The rate of flow through a relief valve nozzle is dependent on P</t>
    </r>
    <r>
      <rPr>
        <vertAlign val="subscript"/>
        <sz val="11"/>
        <color theme="1"/>
        <rFont val="Calibri"/>
        <family val="2"/>
        <scheme val="minor"/>
      </rPr>
      <t>1</t>
    </r>
    <r>
      <rPr>
        <sz val="10"/>
        <rFont val="Arial"/>
        <family val="2"/>
      </rPr>
      <t xml:space="preserve"> and is independent of P</t>
    </r>
    <r>
      <rPr>
        <vertAlign val="subscript"/>
        <sz val="11"/>
        <color theme="1"/>
        <rFont val="Calibri"/>
        <family val="2"/>
        <scheme val="minor"/>
      </rPr>
      <t>2</t>
    </r>
    <r>
      <rPr>
        <sz val="10"/>
        <rFont val="Arial"/>
        <family val="2"/>
      </rPr>
      <t xml:space="preserve"> as long as P</t>
    </r>
    <r>
      <rPr>
        <vertAlign val="subscript"/>
        <sz val="11"/>
        <color theme="1"/>
        <rFont val="Calibri"/>
        <family val="2"/>
        <scheme val="minor"/>
      </rPr>
      <t>2</t>
    </r>
    <r>
      <rPr>
        <sz val="10"/>
        <rFont val="Arial"/>
        <family val="2"/>
      </rPr>
      <t xml:space="preserve"> &lt; P</t>
    </r>
    <r>
      <rPr>
        <vertAlign val="subscript"/>
        <sz val="11"/>
        <color theme="1"/>
        <rFont val="Calibri"/>
        <family val="2"/>
        <scheme val="minor"/>
      </rPr>
      <t>CF</t>
    </r>
  </si>
  <si>
    <t>Real gas specific heat ratios should not be used for the ideal gas specific heat ratio, k, which is independent of pressure.</t>
  </si>
  <si>
    <r>
      <t xml:space="preserve">Ideal gas specific heat ratio should only be used for real gases where 0.8 </t>
    </r>
    <r>
      <rPr>
        <u/>
        <sz val="11"/>
        <color theme="1"/>
        <rFont val="Calibri"/>
        <family val="2"/>
        <scheme val="minor"/>
      </rPr>
      <t>&gt;</t>
    </r>
    <r>
      <rPr>
        <sz val="10"/>
        <rFont val="Arial"/>
        <family val="2"/>
      </rPr>
      <t xml:space="preserve"> z </t>
    </r>
    <r>
      <rPr>
        <u/>
        <sz val="11"/>
        <color theme="1"/>
        <rFont val="Calibri"/>
        <family val="2"/>
        <scheme val="minor"/>
      </rPr>
      <t>&lt;</t>
    </r>
    <r>
      <rPr>
        <sz val="10"/>
        <rFont val="Arial"/>
        <family val="2"/>
      </rPr>
      <t xml:space="preserve"> 1.1</t>
    </r>
  </si>
  <si>
    <r>
      <t>K</t>
    </r>
    <r>
      <rPr>
        <vertAlign val="subscript"/>
        <sz val="10"/>
        <rFont val="Arial"/>
        <family val="2"/>
      </rPr>
      <t>n</t>
    </r>
    <r>
      <rPr>
        <sz val="10"/>
        <rFont val="Arial"/>
        <family val="2"/>
      </rPr>
      <t xml:space="preserve"> = 1.0 if P</t>
    </r>
    <r>
      <rPr>
        <vertAlign val="subscript"/>
        <sz val="10"/>
        <rFont val="Arial"/>
        <family val="2"/>
      </rPr>
      <t>1</t>
    </r>
    <r>
      <rPr>
        <sz val="10"/>
        <rFont val="Arial"/>
        <family val="2"/>
      </rPr>
      <t xml:space="preserve"> </t>
    </r>
    <r>
      <rPr>
        <u/>
        <sz val="10"/>
        <rFont val="Arial"/>
        <family val="2"/>
      </rPr>
      <t>&lt;</t>
    </r>
    <r>
      <rPr>
        <sz val="10"/>
        <rFont val="Arial"/>
        <family val="2"/>
      </rPr>
      <t xml:space="preserve"> 1500 psia. For 1500 psia  &gt; P</t>
    </r>
    <r>
      <rPr>
        <vertAlign val="subscript"/>
        <sz val="10"/>
        <rFont val="Arial"/>
        <family val="2"/>
      </rPr>
      <t>1</t>
    </r>
    <r>
      <rPr>
        <sz val="10"/>
        <rFont val="Arial"/>
        <family val="2"/>
      </rPr>
      <t xml:space="preserve"> </t>
    </r>
    <r>
      <rPr>
        <u/>
        <sz val="10"/>
        <rFont val="Arial"/>
        <family val="2"/>
      </rPr>
      <t>&lt;</t>
    </r>
    <r>
      <rPr>
        <sz val="10"/>
        <rFont val="Arial"/>
        <family val="2"/>
      </rPr>
      <t xml:space="preserve"> 3200 psia, use Eq 5-7. </t>
    </r>
  </si>
  <si>
    <t>Eq 5-8 valid for Turbulent Flow. If Re &lt; 4000, see discussion on page 5-12 regarding Laminar Flow.</t>
  </si>
  <si>
    <t>Eq 5-11 assumes no vapor is generated and liquid is non-compressible.</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</si>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</sst>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
    <numFmt numFmtId="165" formatCode="0.0000000"/>
    <numFmt numFmtId="166" formatCode="0.000"/>
    <numFmt numFmtId="167" formatCode="#,##0.0"/>
    <numFmt numFmtId="168" formatCode="#,##0.0000"/>
    <numFmt numFmtId="169" formatCode="0.0"/>
  </numFmts>
  <fonts count="59" x14ac:knownFonts="1">
    <font>
      <sz val="10"/>
      <name val="Arial"/>
    </font>
    <font>
      <b/>
      <sz val="10"/>
      <name val="Arial"/>
      <family val="2"/>
    </font>
    <font>
      <sz val="10"/>
      <name val="Times New Roman"/>
      <family val="1"/>
    </font>
    <font>
      <vertAlign val="subscript"/>
      <sz val="10"/>
      <name val="Times New Roman"/>
      <family val="1"/>
    </font>
    <font>
      <vertAlign val="superscript"/>
      <sz val="10"/>
      <name val="Times New Roman"/>
      <family val="1"/>
    </font>
    <font>
      <sz val="8"/>
      <name val="Arial"/>
      <family val="2"/>
    </font>
    <font>
      <vertAlign val="superscript"/>
      <sz val="10"/>
      <name val="Arial"/>
      <family val="2"/>
    </font>
    <font>
      <vertAlign val="subscript"/>
      <sz val="10"/>
      <name val="Arial"/>
      <family val="2"/>
    </font>
    <font>
      <i/>
      <vertAlign val="subscript"/>
      <sz val="10"/>
      <name val="Times New Roman"/>
      <family val="1"/>
    </font>
    <font>
      <b/>
      <sz val="11"/>
      <name val="Times New Roman"/>
      <family val="1"/>
    </font>
    <font>
      <sz val="10"/>
      <color indexed="12"/>
      <name val="Times New Roman"/>
      <family val="1"/>
    </font>
    <font>
      <vertAlign val="subscript"/>
      <sz val="11"/>
      <name val="Times New Roman"/>
      <family val="1"/>
    </font>
    <font>
      <sz val="11"/>
      <name val="Times New Roman"/>
      <family val="1"/>
    </font>
    <font>
      <vertAlign val="superscript"/>
      <sz val="11"/>
      <name val="Times New Roman"/>
      <family val="1"/>
    </font>
    <font>
      <b/>
      <sz val="11"/>
      <color indexed="16"/>
      <name val="Times New Roman"/>
      <family val="1"/>
    </font>
    <font>
      <b/>
      <sz val="12"/>
      <name val="Times New Roman"/>
      <family val="1"/>
    </font>
    <font>
      <sz val="12"/>
      <name val="Times New Roman"/>
      <family val="1"/>
    </font>
    <font>
      <sz val="11"/>
      <color indexed="12"/>
      <name val="Times New Roman"/>
      <family val="1"/>
    </font>
    <font>
      <vertAlign val="superscript"/>
      <sz val="11"/>
      <color indexed="12"/>
      <name val="Times New Roman"/>
      <family val="1"/>
    </font>
    <font>
      <vertAlign val="subscript"/>
      <sz val="11"/>
      <color indexed="12"/>
      <name val="Times New Roman"/>
      <family val="1"/>
    </font>
    <font>
      <b/>
      <sz val="12"/>
      <color indexed="10"/>
      <name val="Times New Roman"/>
      <family val="1"/>
    </font>
    <font>
      <b/>
      <sz val="11"/>
      <color indexed="12"/>
      <name val="Times New Roman"/>
      <family val="1"/>
    </font>
    <font>
      <sz val="11"/>
      <color indexed="61"/>
      <name val="Times New Roman"/>
      <family val="1"/>
    </font>
    <font>
      <vertAlign val="subscript"/>
      <sz val="11"/>
      <color indexed="61"/>
      <name val="Times New Roman"/>
      <family val="1"/>
    </font>
    <font>
      <vertAlign val="superscript"/>
      <sz val="11"/>
      <color indexed="61"/>
      <name val="Times New Roman"/>
      <family val="1"/>
    </font>
    <font>
      <b/>
      <sz val="11"/>
      <color indexed="61"/>
      <name val="Times New Roman"/>
      <family val="1"/>
    </font>
    <font>
      <sz val="11"/>
      <color indexed="16"/>
      <name val="Times New Roman"/>
      <family val="1"/>
    </font>
    <font>
      <vertAlign val="subscript"/>
      <sz val="11"/>
      <color indexed="16"/>
      <name val="Times New Roman"/>
      <family val="1"/>
    </font>
    <font>
      <vertAlign val="superscript"/>
      <sz val="11"/>
      <color indexed="16"/>
      <name val="Times New Roman"/>
      <family val="1"/>
    </font>
    <font>
      <sz val="10"/>
      <color indexed="16"/>
      <name val="Times New Roman"/>
      <family val="1"/>
    </font>
    <font>
      <sz val="10"/>
      <color indexed="16"/>
      <name val="Arial"/>
      <family val="2"/>
    </font>
    <font>
      <b/>
      <sz val="10"/>
      <name val="Arial"/>
      <family val="2"/>
    </font>
    <font>
      <sz val="10"/>
      <color indexed="18"/>
      <name val="Times New Roman"/>
      <family val="1"/>
    </font>
    <font>
      <sz val="11"/>
      <color indexed="20"/>
      <name val="Times New Roman"/>
      <family val="1"/>
    </font>
    <font>
      <b/>
      <sz val="11"/>
      <color indexed="20"/>
      <name val="Times New Roman"/>
      <family val="1"/>
    </font>
    <font>
      <sz val="10"/>
      <color indexed="20"/>
      <name val="Times New Roman"/>
      <family val="1"/>
    </font>
    <font>
      <sz val="10"/>
      <color indexed="20"/>
      <name val="Arial"/>
      <family val="2"/>
    </font>
    <font>
      <sz val="10"/>
      <color indexed="12"/>
      <name val="Arial"/>
      <family val="2"/>
    </font>
    <font>
      <b/>
      <sz val="12"/>
      <color indexed="12"/>
      <name val="Times New Roman"/>
      <family val="1"/>
    </font>
    <font>
      <b/>
      <sz val="12"/>
      <name val="Arial"/>
      <family val="2"/>
    </font>
    <font>
      <b/>
      <sz val="12"/>
      <color indexed="16"/>
      <name val="Times New Roman"/>
      <family val="1"/>
    </font>
    <font>
      <b/>
      <sz val="10"/>
      <name val="Times New Roman"/>
      <family val="1"/>
    </font>
    <font>
      <b/>
      <sz val="12"/>
      <color indexed="20"/>
      <name val="Times New Roman"/>
      <family val="1"/>
    </font>
    <font>
      <vertAlign val="subscript"/>
      <sz val="11"/>
      <color indexed="20"/>
      <name val="Times New Roman"/>
      <family val="1"/>
    </font>
    <font>
      <vertAlign val="superscript"/>
      <sz val="11"/>
      <color indexed="20"/>
      <name val="Times New Roman"/>
      <family val="1"/>
    </font>
    <font>
      <sz val="11"/>
      <color indexed="17"/>
      <name val="Times New Roman"/>
      <family val="1"/>
    </font>
    <font>
      <b/>
      <sz val="12"/>
      <color indexed="17"/>
      <name val="Times New Roman"/>
      <family val="1"/>
    </font>
    <font>
      <sz val="10"/>
      <color indexed="17"/>
      <name val="Times New Roman"/>
      <family val="1"/>
    </font>
    <font>
      <sz val="10"/>
      <color indexed="17"/>
      <name val="Arial"/>
      <family val="2"/>
    </font>
    <font>
      <b/>
      <vertAlign val="superscript"/>
      <sz val="12"/>
      <color indexed="12"/>
      <name val="Times New Roman"/>
      <family val="1"/>
    </font>
    <font>
      <vertAlign val="superscript"/>
      <sz val="11"/>
      <color indexed="17"/>
      <name val="Times New Roman"/>
      <family val="1"/>
    </font>
    <font>
      <b/>
      <vertAlign val="superscript"/>
      <sz val="12"/>
      <color indexed="20"/>
      <name val="Times New Roman"/>
      <family val="1"/>
    </font>
    <font>
      <sz val="10"/>
      <name val="Arial"/>
      <family val="2"/>
    </font>
    <font>
      <sz val="10"/>
      <name val="Calibri"/>
      <family val="2"/>
    </font>
    <font>
      <vertAlign val="subscript"/>
      <sz val="10"/>
      <name val="Calibri"/>
      <family val="2"/>
    </font>
    <font>
      <vertAlign val="subscript"/>
      <sz val="11"/>
      <color theme="1"/>
      <name val="Calibri"/>
      <family val="2"/>
      <scheme val="minor"/>
    </font>
    <font>
      <u/>
      <sz val="11"/>
      <color theme="1"/>
      <name val="Calibri"/>
      <family val="2"/>
      <scheme val="minor"/>
    </font>
    <font>
      <u/>
      <sz val="10"/>
      <name val="Arial"/>
      <family val="2"/>
    </font>
    <font>
      <sz val="11"/>
      <color rgb="FFC00000"/>
      <name val="Times New Roman"/>
      <family val="1"/>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right/>
      <top/>
      <bottom style="medium">
        <color indexed="64"/>
      </bottom>
      <diagonal/>
    </border>
  </borders>
  <cellStyleXfs count="1">
    <xf numFmtId="0" fontId="0" fillId="0" borderId="0"/>
  </cellStyleXfs>
  <cellXfs count="116">
    <xf numFmtId="0" fontId="0" fillId="0" borderId="0" xfId="0"/>
    <xf numFmtId="0" fontId="0" fillId="0" borderId="0" xfId="0" applyAlignment="1">
      <alignment horizontal="center"/>
    </xf>
    <xf numFmtId="0" fontId="2" fillId="0" borderId="0" xfId="0" applyFont="1" applyAlignment="1">
      <alignment horizontal="center" vertical="top"/>
    </xf>
    <xf numFmtId="0" fontId="2" fillId="0" borderId="0" xfId="0" applyFont="1" applyAlignment="1">
      <alignment vertical="top" wrapText="1"/>
    </xf>
    <xf numFmtId="0" fontId="2" fillId="0" borderId="0" xfId="0" applyFont="1"/>
    <xf numFmtId="0" fontId="9" fillId="0" borderId="0" xfId="0" applyFont="1" applyAlignment="1">
      <alignment horizontal="center" vertical="top"/>
    </xf>
    <xf numFmtId="0" fontId="2" fillId="0" borderId="0" xfId="0" applyFont="1" applyAlignment="1">
      <alignment horizontal="center"/>
    </xf>
    <xf numFmtId="0" fontId="10" fillId="0" borderId="0" xfId="0" applyFont="1" applyAlignment="1">
      <alignment vertical="top" wrapText="1"/>
    </xf>
    <xf numFmtId="0" fontId="0" fillId="0" borderId="0" xfId="0" applyAlignment="1">
      <alignment horizontal="left"/>
    </xf>
    <xf numFmtId="0" fontId="12" fillId="0" borderId="0" xfId="0" applyFont="1" applyAlignment="1">
      <alignment horizontal="center"/>
    </xf>
    <xf numFmtId="0" fontId="12" fillId="0" borderId="0" xfId="0" applyFont="1"/>
    <xf numFmtId="0" fontId="0" fillId="0" borderId="0" xfId="0" applyFill="1"/>
    <xf numFmtId="0" fontId="31" fillId="0" borderId="0" xfId="0" applyFont="1" applyFill="1"/>
    <xf numFmtId="0" fontId="31" fillId="0" borderId="0" xfId="0" applyFont="1"/>
    <xf numFmtId="0" fontId="0" fillId="0" borderId="0" xfId="0" applyFill="1" applyAlignment="1">
      <alignment horizontal="left"/>
    </xf>
    <xf numFmtId="0" fontId="2" fillId="0" borderId="0" xfId="0" applyFont="1" applyFill="1"/>
    <xf numFmtId="0" fontId="17" fillId="0" borderId="0" xfId="0" applyFont="1" applyFill="1" applyAlignment="1">
      <alignment horizontal="center"/>
    </xf>
    <xf numFmtId="0" fontId="17" fillId="0" borderId="0" xfId="0" applyFont="1" applyFill="1" applyAlignment="1">
      <alignment horizontal="left"/>
    </xf>
    <xf numFmtId="0" fontId="17" fillId="0" borderId="0" xfId="0" applyFont="1" applyFill="1"/>
    <xf numFmtId="0" fontId="12" fillId="0" borderId="0" xfId="0" applyFont="1" applyFill="1"/>
    <xf numFmtId="0" fontId="12" fillId="0" borderId="0" xfId="0" applyFont="1" applyFill="1" applyAlignment="1">
      <alignment horizontal="center"/>
    </xf>
    <xf numFmtId="0" fontId="35" fillId="0" borderId="0" xfId="0" applyFont="1" applyFill="1"/>
    <xf numFmtId="0" fontId="36" fillId="0" borderId="0" xfId="0" applyFont="1" applyFill="1"/>
    <xf numFmtId="0" fontId="36" fillId="0" borderId="0" xfId="0" applyFont="1"/>
    <xf numFmtId="0" fontId="15" fillId="0" borderId="0" xfId="0" applyFont="1" applyAlignment="1">
      <alignment horizontal="center"/>
    </xf>
    <xf numFmtId="0" fontId="39" fillId="0" borderId="0" xfId="0" applyFont="1" applyAlignment="1">
      <alignment horizontal="center"/>
    </xf>
    <xf numFmtId="0" fontId="10" fillId="0" borderId="0" xfId="0" applyFont="1" applyFill="1"/>
    <xf numFmtId="0" fontId="37" fillId="0" borderId="0" xfId="0" applyFont="1" applyFill="1"/>
    <xf numFmtId="0" fontId="37" fillId="0" borderId="0" xfId="0" applyFont="1"/>
    <xf numFmtId="0" fontId="15" fillId="0" borderId="0" xfId="0" applyFont="1" applyFill="1" applyAlignment="1">
      <alignment horizontal="center"/>
    </xf>
    <xf numFmtId="0" fontId="9" fillId="0" borderId="0" xfId="0" applyFont="1" applyFill="1"/>
    <xf numFmtId="0" fontId="29" fillId="0" borderId="0" xfId="0" applyFont="1" applyFill="1"/>
    <xf numFmtId="0" fontId="30" fillId="0" borderId="0" xfId="0" applyFont="1" applyFill="1"/>
    <xf numFmtId="0" fontId="39" fillId="0" borderId="0" xfId="0" applyFont="1" applyFill="1" applyAlignment="1">
      <alignment horizontal="center"/>
    </xf>
    <xf numFmtId="0" fontId="9" fillId="0" borderId="0" xfId="0" applyFont="1"/>
    <xf numFmtId="0" fontId="41" fillId="0" borderId="0" xfId="0" applyFont="1"/>
    <xf numFmtId="0" fontId="32" fillId="0" borderId="0" xfId="0" applyFont="1" applyFill="1"/>
    <xf numFmtId="0" fontId="47" fillId="0" borderId="0" xfId="0" applyFont="1" applyFill="1"/>
    <xf numFmtId="0" fontId="48" fillId="0" borderId="0" xfId="0" applyFont="1" applyFill="1"/>
    <xf numFmtId="0" fontId="48" fillId="0" borderId="0" xfId="0" applyFont="1"/>
    <xf numFmtId="0" fontId="38" fillId="0" borderId="0" xfId="0" applyFont="1" applyFill="1" applyAlignment="1">
      <alignment horizontal="center"/>
    </xf>
    <xf numFmtId="0" fontId="52" fillId="0" borderId="0" xfId="0" applyFont="1" applyFill="1"/>
    <xf numFmtId="0" fontId="52" fillId="0" borderId="0" xfId="0" applyFont="1"/>
    <xf numFmtId="0" fontId="53" fillId="0" borderId="0" xfId="0" applyFont="1" applyAlignment="1">
      <alignment horizontal="center"/>
    </xf>
    <xf numFmtId="0" fontId="9" fillId="2" borderId="0" xfId="0" applyFont="1" applyFill="1"/>
    <xf numFmtId="0" fontId="12" fillId="2" borderId="0" xfId="0" applyFont="1" applyFill="1" applyAlignment="1">
      <alignment horizontal="center"/>
    </xf>
    <xf numFmtId="0" fontId="12" fillId="2" borderId="0" xfId="0" applyFont="1" applyFill="1"/>
    <xf numFmtId="0" fontId="15" fillId="2" borderId="0" xfId="0" applyFont="1" applyFill="1" applyAlignment="1">
      <alignment horizontal="center"/>
    </xf>
    <xf numFmtId="0" fontId="2" fillId="2" borderId="0" xfId="0" applyFont="1" applyFill="1"/>
    <xf numFmtId="3" fontId="12" fillId="2" borderId="0" xfId="0" applyNumberFormat="1" applyFont="1" applyFill="1" applyAlignment="1">
      <alignment horizontal="center"/>
    </xf>
    <xf numFmtId="0" fontId="13" fillId="2" borderId="0" xfId="0" applyFont="1" applyFill="1"/>
    <xf numFmtId="0" fontId="15" fillId="2" borderId="0" xfId="0" applyFont="1" applyFill="1"/>
    <xf numFmtId="0" fontId="16" fillId="2" borderId="0" xfId="0" applyFont="1" applyFill="1"/>
    <xf numFmtId="0" fontId="12" fillId="2" borderId="0" xfId="0" applyFont="1" applyFill="1" applyAlignment="1">
      <alignment horizontal="left"/>
    </xf>
    <xf numFmtId="0" fontId="20" fillId="2" borderId="0" xfId="0" applyFont="1" applyFill="1"/>
    <xf numFmtId="0" fontId="22" fillId="2" borderId="0" xfId="0" applyFont="1" applyFill="1"/>
    <xf numFmtId="0" fontId="22" fillId="2" borderId="0" xfId="0" applyFont="1" applyFill="1" applyAlignment="1">
      <alignment horizontal="center"/>
    </xf>
    <xf numFmtId="0" fontId="22" fillId="2" borderId="0" xfId="0" applyFont="1" applyFill="1" applyAlignment="1">
      <alignment horizontal="left"/>
    </xf>
    <xf numFmtId="0" fontId="25" fillId="2" borderId="0" xfId="0" applyFont="1" applyFill="1"/>
    <xf numFmtId="0" fontId="17" fillId="2" borderId="0" xfId="0" applyFont="1" applyFill="1"/>
    <xf numFmtId="0" fontId="17" fillId="2" borderId="0" xfId="0" applyFont="1" applyFill="1" applyAlignment="1">
      <alignment horizontal="center"/>
    </xf>
    <xf numFmtId="0" fontId="17" fillId="2" borderId="0" xfId="0" applyFont="1" applyFill="1" applyAlignment="1">
      <alignment horizontal="left"/>
    </xf>
    <xf numFmtId="0" fontId="21" fillId="2" borderId="0" xfId="0" applyFont="1" applyFill="1"/>
    <xf numFmtId="0" fontId="38" fillId="2" borderId="0" xfId="0" applyFont="1" applyFill="1" applyAlignment="1">
      <alignment horizontal="center"/>
    </xf>
    <xf numFmtId="0" fontId="10" fillId="2" borderId="0" xfId="0" applyFont="1" applyFill="1"/>
    <xf numFmtId="1" fontId="25" fillId="2" borderId="0" xfId="0" applyNumberFormat="1" applyFont="1" applyFill="1" applyAlignment="1">
      <alignment horizontal="center"/>
    </xf>
    <xf numFmtId="164" fontId="21" fillId="2" borderId="0" xfId="0" applyNumberFormat="1" applyFont="1" applyFill="1"/>
    <xf numFmtId="166" fontId="21" fillId="2" borderId="0" xfId="0" applyNumberFormat="1" applyFont="1" applyFill="1" applyAlignment="1">
      <alignment horizontal="center"/>
    </xf>
    <xf numFmtId="168" fontId="9" fillId="2" borderId="0" xfId="0" applyNumberFormat="1" applyFont="1" applyFill="1"/>
    <xf numFmtId="0" fontId="26" fillId="2" borderId="0" xfId="0" applyFont="1" applyFill="1"/>
    <xf numFmtId="0" fontId="26" fillId="2" borderId="0" xfId="0" applyFont="1" applyFill="1" applyAlignment="1">
      <alignment horizontal="center"/>
    </xf>
    <xf numFmtId="0" fontId="26" fillId="2" borderId="0" xfId="0" applyFont="1" applyFill="1" applyAlignment="1">
      <alignment horizontal="left"/>
    </xf>
    <xf numFmtId="164" fontId="14" fillId="2" borderId="0" xfId="0" applyNumberFormat="1" applyFont="1" applyFill="1"/>
    <xf numFmtId="0" fontId="40" fillId="2" borderId="0" xfId="0" applyFont="1" applyFill="1" applyAlignment="1">
      <alignment horizontal="center"/>
    </xf>
    <xf numFmtId="0" fontId="29" fillId="2" borderId="0" xfId="0" applyFont="1" applyFill="1"/>
    <xf numFmtId="0" fontId="33" fillId="2" borderId="0" xfId="0" applyFont="1" applyFill="1"/>
    <xf numFmtId="0" fontId="33" fillId="2" borderId="0" xfId="0" applyFont="1" applyFill="1" applyAlignment="1">
      <alignment horizontal="center"/>
    </xf>
    <xf numFmtId="0" fontId="33" fillId="2" borderId="0" xfId="0" applyFont="1" applyFill="1" applyAlignment="1">
      <alignment horizontal="left"/>
    </xf>
    <xf numFmtId="165" fontId="34" fillId="2" borderId="0" xfId="0" applyNumberFormat="1" applyFont="1" applyFill="1"/>
    <xf numFmtId="0" fontId="42" fillId="2" borderId="0" xfId="0" applyFont="1" applyFill="1" applyAlignment="1">
      <alignment horizontal="center"/>
    </xf>
    <xf numFmtId="164" fontId="34" fillId="2" borderId="0" xfId="0" applyNumberFormat="1" applyFont="1" applyFill="1"/>
    <xf numFmtId="3" fontId="12" fillId="2" borderId="0" xfId="0" applyNumberFormat="1" applyFont="1" applyFill="1" applyAlignment="1">
      <alignment horizontal="left"/>
    </xf>
    <xf numFmtId="166" fontId="34" fillId="2" borderId="0" xfId="0" applyNumberFormat="1" applyFont="1" applyFill="1"/>
    <xf numFmtId="0" fontId="12" fillId="2" borderId="0" xfId="0" applyFont="1" applyFill="1" applyAlignment="1">
      <alignment wrapText="1"/>
    </xf>
    <xf numFmtId="0" fontId="35" fillId="2" borderId="0" xfId="0" applyFont="1" applyFill="1"/>
    <xf numFmtId="0" fontId="49" fillId="2" borderId="0" xfId="0" applyFont="1" applyFill="1" applyAlignment="1">
      <alignment horizontal="center"/>
    </xf>
    <xf numFmtId="0" fontId="45" fillId="2" borderId="0" xfId="0" applyFont="1" applyFill="1"/>
    <xf numFmtId="0" fontId="45" fillId="2" borderId="0" xfId="0" applyFont="1" applyFill="1" applyAlignment="1">
      <alignment horizontal="center"/>
    </xf>
    <xf numFmtId="0" fontId="45" fillId="2" borderId="0" xfId="0" applyFont="1" applyFill="1" applyAlignment="1">
      <alignment horizontal="left"/>
    </xf>
    <xf numFmtId="0" fontId="46" fillId="2" borderId="0" xfId="0" applyFont="1" applyFill="1" applyAlignment="1">
      <alignment horizontal="center"/>
    </xf>
    <xf numFmtId="0" fontId="47" fillId="2" borderId="0" xfId="0" applyFont="1" applyFill="1"/>
    <xf numFmtId="0" fontId="0" fillId="2" borderId="0" xfId="0" applyFill="1" applyAlignment="1">
      <alignment wrapText="1"/>
    </xf>
    <xf numFmtId="0" fontId="12" fillId="2" borderId="0" xfId="0" applyFont="1" applyFill="1" applyAlignment="1"/>
    <xf numFmtId="166" fontId="12" fillId="2" borderId="0" xfId="0" applyNumberFormat="1" applyFont="1" applyFill="1" applyAlignment="1" applyProtection="1">
      <alignment horizontal="center"/>
      <protection locked="0"/>
    </xf>
    <xf numFmtId="3" fontId="12" fillId="2" borderId="0" xfId="0" applyNumberFormat="1" applyFont="1" applyFill="1" applyAlignment="1" applyProtection="1">
      <alignment horizontal="center"/>
      <protection locked="0"/>
    </xf>
    <xf numFmtId="1" fontId="12" fillId="2" borderId="0" xfId="0" applyNumberFormat="1" applyFont="1" applyFill="1" applyAlignment="1" applyProtection="1">
      <alignment horizontal="center"/>
      <protection locked="0"/>
    </xf>
    <xf numFmtId="169" fontId="12" fillId="2" borderId="0" xfId="0" applyNumberFormat="1" applyFont="1" applyFill="1" applyAlignment="1" applyProtection="1">
      <alignment horizontal="center"/>
      <protection locked="0"/>
    </xf>
    <xf numFmtId="2" fontId="12" fillId="2" borderId="0" xfId="0" applyNumberFormat="1" applyFont="1" applyFill="1" applyAlignment="1" applyProtection="1">
      <alignment horizontal="center"/>
      <protection locked="0"/>
    </xf>
    <xf numFmtId="0" fontId="12" fillId="2" borderId="0" xfId="0" applyFont="1" applyFill="1" applyAlignment="1" applyProtection="1">
      <alignment horizontal="center"/>
      <protection locked="0"/>
    </xf>
    <xf numFmtId="0" fontId="12" fillId="2" borderId="0" xfId="0" applyFont="1" applyFill="1" applyAlignment="1" applyProtection="1">
      <alignment horizontal="left"/>
      <protection locked="0"/>
    </xf>
    <xf numFmtId="4" fontId="12" fillId="2" borderId="0" xfId="0" applyNumberFormat="1" applyFont="1" applyFill="1" applyAlignment="1" applyProtection="1">
      <alignment horizontal="center"/>
      <protection locked="0"/>
    </xf>
    <xf numFmtId="167" fontId="12" fillId="2" borderId="0" xfId="0" applyNumberFormat="1" applyFont="1" applyFill="1" applyAlignment="1" applyProtection="1">
      <alignment horizontal="center"/>
      <protection locked="0"/>
    </xf>
    <xf numFmtId="0" fontId="58" fillId="0" borderId="0" xfId="0" applyFont="1" applyFill="1"/>
    <xf numFmtId="0" fontId="58" fillId="0" borderId="0" xfId="0" applyFont="1"/>
    <xf numFmtId="0" fontId="1" fillId="0" borderId="0" xfId="0" applyFont="1" applyAlignment="1">
      <alignment horizontal="center" vertical="top" wrapText="1"/>
    </xf>
    <xf numFmtId="0" fontId="0" fillId="0" borderId="0" xfId="0" applyAlignment="1">
      <alignment horizontal="center"/>
    </xf>
    <xf numFmtId="0" fontId="1" fillId="0" borderId="1" xfId="0" applyFont="1" applyBorder="1" applyAlignment="1">
      <alignment horizontal="center" vertical="top" wrapText="1"/>
    </xf>
    <xf numFmtId="0" fontId="0" fillId="0" borderId="1" xfId="0" applyBorder="1" applyAlignment="1">
      <alignment horizontal="center"/>
    </xf>
    <xf numFmtId="0" fontId="12" fillId="2" borderId="0" xfId="0" applyFont="1" applyFill="1" applyAlignment="1">
      <alignment wrapText="1"/>
    </xf>
    <xf numFmtId="0" fontId="12" fillId="2" borderId="0" xfId="0" applyFont="1" applyFill="1" applyAlignment="1"/>
    <xf numFmtId="0" fontId="12" fillId="2" borderId="0" xfId="0" applyFont="1" applyFill="1" applyAlignment="1">
      <alignment horizontal="left"/>
    </xf>
    <xf numFmtId="0" fontId="9" fillId="2" borderId="0" xfId="0" applyFont="1" applyFill="1" applyAlignment="1">
      <alignment wrapText="1"/>
    </xf>
    <xf numFmtId="0" fontId="0" fillId="2" borderId="0" xfId="0" applyFill="1" applyAlignment="1">
      <alignment wrapText="1"/>
    </xf>
    <xf numFmtId="0" fontId="9" fillId="2" borderId="0" xfId="0" applyFont="1" applyFill="1" applyAlignment="1">
      <alignment horizontal="left" wrapText="1"/>
    </xf>
    <xf numFmtId="0" fontId="0" fillId="2" borderId="0" xfId="0" applyFill="1" applyAlignment="1">
      <alignment horizontal="left" wrapText="1"/>
    </xf>
    <xf numFmtId="0" fontId="20" fillId="2" borderId="0" xfId="0" applyFont="1" applyFill="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_rels/vmlDrawing18.vml.rels><?xml version="1.0" encoding="UTF-8" standalone="yes"?>
<Relationships xmlns="http://schemas.openxmlformats.org/package/2006/relationships"><Relationship Id="rId3" Type="http://schemas.openxmlformats.org/officeDocument/2006/relationships/image" Target="../media/image32.emf"/><Relationship Id="rId2" Type="http://schemas.openxmlformats.org/officeDocument/2006/relationships/image" Target="../media/image31.emf"/><Relationship Id="rId1" Type="http://schemas.openxmlformats.org/officeDocument/2006/relationships/image" Target="../media/image30.emf"/></Relationships>
</file>

<file path=xl/drawings/_rels/vmlDrawing19.vml.rels><?xml version="1.0" encoding="UTF-8" standalone="yes"?>
<Relationships xmlns="http://schemas.openxmlformats.org/package/2006/relationships"><Relationship Id="rId3" Type="http://schemas.openxmlformats.org/officeDocument/2006/relationships/image" Target="../media/image35.emf"/><Relationship Id="rId2" Type="http://schemas.openxmlformats.org/officeDocument/2006/relationships/image" Target="../media/image34.emf"/><Relationship Id="rId1" Type="http://schemas.openxmlformats.org/officeDocument/2006/relationships/image" Target="../media/image33.emf"/><Relationship Id="rId4" Type="http://schemas.openxmlformats.org/officeDocument/2006/relationships/image" Target="../media/image3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0.vml.rels><?xml version="1.0" encoding="UTF-8" standalone="yes"?>
<Relationships xmlns="http://schemas.openxmlformats.org/package/2006/relationships"><Relationship Id="rId2" Type="http://schemas.openxmlformats.org/officeDocument/2006/relationships/image" Target="../media/image38.emf"/><Relationship Id="rId1" Type="http://schemas.openxmlformats.org/officeDocument/2006/relationships/image" Target="../media/image37.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4.emf"/><Relationship Id="rId1" Type="http://schemas.openxmlformats.org/officeDocument/2006/relationships/image" Target="../media/image1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16</xdr:row>
          <xdr:rowOff>38100</xdr:rowOff>
        </xdr:from>
        <xdr:to>
          <xdr:col>3</xdr:col>
          <xdr:colOff>304800</xdr:colOff>
          <xdr:row>18</xdr:row>
          <xdr:rowOff>95250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19</xdr:row>
          <xdr:rowOff>66675</xdr:rowOff>
        </xdr:from>
        <xdr:to>
          <xdr:col>4</xdr:col>
          <xdr:colOff>57150</xdr:colOff>
          <xdr:row>21</xdr:row>
          <xdr:rowOff>161925</xdr:rowOff>
        </xdr:to>
        <xdr:sp macro="" textlink="">
          <xdr:nvSpPr>
            <xdr:cNvPr id="2051" name="Object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542925</xdr:colOff>
          <xdr:row>11</xdr:row>
          <xdr:rowOff>28575</xdr:rowOff>
        </xdr:from>
        <xdr:to>
          <xdr:col>3</xdr:col>
          <xdr:colOff>866775</xdr:colOff>
          <xdr:row>13</xdr:row>
          <xdr:rowOff>133350</xdr:rowOff>
        </xdr:to>
        <xdr:sp macro="" textlink="">
          <xdr:nvSpPr>
            <xdr:cNvPr id="10241" name="Object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10</xdr:row>
          <xdr:rowOff>133350</xdr:rowOff>
        </xdr:from>
        <xdr:to>
          <xdr:col>3</xdr:col>
          <xdr:colOff>180975</xdr:colOff>
          <xdr:row>13</xdr:row>
          <xdr:rowOff>219075</xdr:rowOff>
        </xdr:to>
        <xdr:sp macro="" textlink="">
          <xdr:nvSpPr>
            <xdr:cNvPr id="11265" name="Object 1"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600075</xdr:rowOff>
        </xdr:from>
        <xdr:to>
          <xdr:col>2</xdr:col>
          <xdr:colOff>542925</xdr:colOff>
          <xdr:row>15</xdr:row>
          <xdr:rowOff>133350</xdr:rowOff>
        </xdr:to>
        <xdr:sp macro="" textlink="">
          <xdr:nvSpPr>
            <xdr:cNvPr id="11266" name="Object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15</xdr:row>
          <xdr:rowOff>619125</xdr:rowOff>
        </xdr:from>
        <xdr:to>
          <xdr:col>3</xdr:col>
          <xdr:colOff>914400</xdr:colOff>
          <xdr:row>18</xdr:row>
          <xdr:rowOff>142875</xdr:rowOff>
        </xdr:to>
        <xdr:sp macro="" textlink="">
          <xdr:nvSpPr>
            <xdr:cNvPr id="11267" name="Object 3"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12</xdr:row>
          <xdr:rowOff>95250</xdr:rowOff>
        </xdr:from>
        <xdr:to>
          <xdr:col>3</xdr:col>
          <xdr:colOff>38100</xdr:colOff>
          <xdr:row>14</xdr:row>
          <xdr:rowOff>152400</xdr:rowOff>
        </xdr:to>
        <xdr:sp macro="" textlink="">
          <xdr:nvSpPr>
            <xdr:cNvPr id="12289" name="Object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11</xdr:row>
          <xdr:rowOff>161925</xdr:rowOff>
        </xdr:from>
        <xdr:to>
          <xdr:col>2</xdr:col>
          <xdr:colOff>838200</xdr:colOff>
          <xdr:row>14</xdr:row>
          <xdr:rowOff>0</xdr:rowOff>
        </xdr:to>
        <xdr:sp macro="" textlink="">
          <xdr:nvSpPr>
            <xdr:cNvPr id="13313" name="Object 1" hidden="1">
              <a:extLst>
                <a:ext uri="{63B3BB69-23CF-44E3-9099-C40C66FF867C}">
                  <a14:compatExt spid="_x0000_s13313"/>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561975</xdr:colOff>
          <xdr:row>12</xdr:row>
          <xdr:rowOff>152400</xdr:rowOff>
        </xdr:from>
        <xdr:to>
          <xdr:col>2</xdr:col>
          <xdr:colOff>685800</xdr:colOff>
          <xdr:row>15</xdr:row>
          <xdr:rowOff>0</xdr:rowOff>
        </xdr:to>
        <xdr:sp macro="" textlink="">
          <xdr:nvSpPr>
            <xdr:cNvPr id="14337" name="Object 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12</xdr:row>
          <xdr:rowOff>171450</xdr:rowOff>
        </xdr:from>
        <xdr:to>
          <xdr:col>5</xdr:col>
          <xdr:colOff>381000</xdr:colOff>
          <xdr:row>14</xdr:row>
          <xdr:rowOff>180975</xdr:rowOff>
        </xdr:to>
        <xdr:sp macro="" textlink="">
          <xdr:nvSpPr>
            <xdr:cNvPr id="14338" name="Object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552450</xdr:colOff>
          <xdr:row>13</xdr:row>
          <xdr:rowOff>781050</xdr:rowOff>
        </xdr:from>
        <xdr:to>
          <xdr:col>4</xdr:col>
          <xdr:colOff>676275</xdr:colOff>
          <xdr:row>17</xdr:row>
          <xdr:rowOff>38100</xdr:rowOff>
        </xdr:to>
        <xdr:sp macro="" textlink="">
          <xdr:nvSpPr>
            <xdr:cNvPr id="15361" name="Object 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10</xdr:row>
          <xdr:rowOff>161925</xdr:rowOff>
        </xdr:from>
        <xdr:to>
          <xdr:col>2</xdr:col>
          <xdr:colOff>752475</xdr:colOff>
          <xdr:row>13</xdr:row>
          <xdr:rowOff>9525</xdr:rowOff>
        </xdr:to>
        <xdr:sp macro="" textlink="">
          <xdr:nvSpPr>
            <xdr:cNvPr id="16385" name="Object 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10</xdr:row>
          <xdr:rowOff>57150</xdr:rowOff>
        </xdr:from>
        <xdr:to>
          <xdr:col>2</xdr:col>
          <xdr:colOff>685800</xdr:colOff>
          <xdr:row>12</xdr:row>
          <xdr:rowOff>142875</xdr:rowOff>
        </xdr:to>
        <xdr:sp macro="" textlink="">
          <xdr:nvSpPr>
            <xdr:cNvPr id="17409" name="Object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12</xdr:row>
          <xdr:rowOff>200025</xdr:rowOff>
        </xdr:from>
        <xdr:to>
          <xdr:col>2</xdr:col>
          <xdr:colOff>628650</xdr:colOff>
          <xdr:row>14</xdr:row>
          <xdr:rowOff>133350</xdr:rowOff>
        </xdr:to>
        <xdr:sp macro="" textlink="">
          <xdr:nvSpPr>
            <xdr:cNvPr id="17410" name="Object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12</xdr:row>
          <xdr:rowOff>171450</xdr:rowOff>
        </xdr:from>
        <xdr:to>
          <xdr:col>2</xdr:col>
          <xdr:colOff>733425</xdr:colOff>
          <xdr:row>14</xdr:row>
          <xdr:rowOff>257175</xdr:rowOff>
        </xdr:to>
        <xdr:sp macro="" textlink="">
          <xdr:nvSpPr>
            <xdr:cNvPr id="18433" name="Object 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14</xdr:row>
          <xdr:rowOff>371475</xdr:rowOff>
        </xdr:from>
        <xdr:to>
          <xdr:col>3</xdr:col>
          <xdr:colOff>381000</xdr:colOff>
          <xdr:row>16</xdr:row>
          <xdr:rowOff>314325</xdr:rowOff>
        </xdr:to>
        <xdr:sp macro="" textlink="">
          <xdr:nvSpPr>
            <xdr:cNvPr id="18434" name="Object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16</xdr:row>
          <xdr:rowOff>371475</xdr:rowOff>
        </xdr:from>
        <xdr:to>
          <xdr:col>3</xdr:col>
          <xdr:colOff>628650</xdr:colOff>
          <xdr:row>18</xdr:row>
          <xdr:rowOff>47625</xdr:rowOff>
        </xdr:to>
        <xdr:sp macro="" textlink="">
          <xdr:nvSpPr>
            <xdr:cNvPr id="18435" name="Object 3" hidden="1">
              <a:extLst>
                <a:ext uri="{63B3BB69-23CF-44E3-9099-C40C66FF867C}">
                  <a14:compatExt spid="_x0000_s18435"/>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590550</xdr:colOff>
          <xdr:row>11</xdr:row>
          <xdr:rowOff>180975</xdr:rowOff>
        </xdr:from>
        <xdr:to>
          <xdr:col>2</xdr:col>
          <xdr:colOff>657225</xdr:colOff>
          <xdr:row>13</xdr:row>
          <xdr:rowOff>9525</xdr:rowOff>
        </xdr:to>
        <xdr:sp macro="" textlink="">
          <xdr:nvSpPr>
            <xdr:cNvPr id="19457" name="Object 1" hidden="1">
              <a:extLst>
                <a:ext uri="{63B3BB69-23CF-44E3-9099-C40C66FF867C}">
                  <a14:compatExt spid="_x0000_s19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13</xdr:row>
          <xdr:rowOff>180975</xdr:rowOff>
        </xdr:from>
        <xdr:to>
          <xdr:col>3</xdr:col>
          <xdr:colOff>152400</xdr:colOff>
          <xdr:row>15</xdr:row>
          <xdr:rowOff>38100</xdr:rowOff>
        </xdr:to>
        <xdr:sp macro="" textlink="">
          <xdr:nvSpPr>
            <xdr:cNvPr id="19459" name="Object 3" hidden="1">
              <a:extLst>
                <a:ext uri="{63B3BB69-23CF-44E3-9099-C40C66FF867C}">
                  <a14:compatExt spid="_x0000_s19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15</xdr:row>
          <xdr:rowOff>190500</xdr:rowOff>
        </xdr:from>
        <xdr:to>
          <xdr:col>2</xdr:col>
          <xdr:colOff>514350</xdr:colOff>
          <xdr:row>17</xdr:row>
          <xdr:rowOff>9525</xdr:rowOff>
        </xdr:to>
        <xdr:sp macro="" textlink="">
          <xdr:nvSpPr>
            <xdr:cNvPr id="19460" name="Object 4" hidden="1">
              <a:extLst>
                <a:ext uri="{63B3BB69-23CF-44E3-9099-C40C66FF867C}">
                  <a14:compatExt spid="_x0000_s19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17</xdr:row>
          <xdr:rowOff>161925</xdr:rowOff>
        </xdr:from>
        <xdr:to>
          <xdr:col>3</xdr:col>
          <xdr:colOff>200025</xdr:colOff>
          <xdr:row>19</xdr:row>
          <xdr:rowOff>257175</xdr:rowOff>
        </xdr:to>
        <xdr:sp macro="" textlink="">
          <xdr:nvSpPr>
            <xdr:cNvPr id="19461" name="Object 5" hidden="1">
              <a:extLst>
                <a:ext uri="{63B3BB69-23CF-44E3-9099-C40C66FF867C}">
                  <a14:compatExt spid="_x0000_s1946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17</xdr:row>
          <xdr:rowOff>66675</xdr:rowOff>
        </xdr:from>
        <xdr:to>
          <xdr:col>3</xdr:col>
          <xdr:colOff>400050</xdr:colOff>
          <xdr:row>19</xdr:row>
          <xdr:rowOff>123825</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542925</xdr:colOff>
          <xdr:row>20</xdr:row>
          <xdr:rowOff>133350</xdr:rowOff>
        </xdr:from>
        <xdr:to>
          <xdr:col>4</xdr:col>
          <xdr:colOff>38100</xdr:colOff>
          <xdr:row>23</xdr:row>
          <xdr:rowOff>19050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533400</xdr:colOff>
          <xdr:row>9</xdr:row>
          <xdr:rowOff>123825</xdr:rowOff>
        </xdr:from>
        <xdr:to>
          <xdr:col>3</xdr:col>
          <xdr:colOff>571500</xdr:colOff>
          <xdr:row>12</xdr:row>
          <xdr:rowOff>9525</xdr:rowOff>
        </xdr:to>
        <xdr:sp macro="" textlink="">
          <xdr:nvSpPr>
            <xdr:cNvPr id="20481" name="Object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13</xdr:row>
          <xdr:rowOff>152400</xdr:rowOff>
        </xdr:from>
        <xdr:to>
          <xdr:col>3</xdr:col>
          <xdr:colOff>276225</xdr:colOff>
          <xdr:row>15</xdr:row>
          <xdr:rowOff>190500</xdr:rowOff>
        </xdr:to>
        <xdr:sp macro="" textlink="">
          <xdr:nvSpPr>
            <xdr:cNvPr id="20482" name="Object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15</xdr:row>
          <xdr:rowOff>85725</xdr:rowOff>
        </xdr:from>
        <xdr:to>
          <xdr:col>2</xdr:col>
          <xdr:colOff>180975</xdr:colOff>
          <xdr:row>17</xdr:row>
          <xdr:rowOff>133350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18</xdr:row>
          <xdr:rowOff>19050</xdr:rowOff>
        </xdr:from>
        <xdr:to>
          <xdr:col>3</xdr:col>
          <xdr:colOff>723900</xdr:colOff>
          <xdr:row>19</xdr:row>
          <xdr:rowOff>190500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20</xdr:row>
          <xdr:rowOff>228600</xdr:rowOff>
        </xdr:from>
        <xdr:to>
          <xdr:col>4</xdr:col>
          <xdr:colOff>419100</xdr:colOff>
          <xdr:row>21</xdr:row>
          <xdr:rowOff>180975</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22</xdr:row>
          <xdr:rowOff>228600</xdr:rowOff>
        </xdr:from>
        <xdr:to>
          <xdr:col>2</xdr:col>
          <xdr:colOff>695325</xdr:colOff>
          <xdr:row>23</xdr:row>
          <xdr:rowOff>123825</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542925</xdr:colOff>
          <xdr:row>16</xdr:row>
          <xdr:rowOff>95250</xdr:rowOff>
        </xdr:from>
        <xdr:to>
          <xdr:col>4</xdr:col>
          <xdr:colOff>209550</xdr:colOff>
          <xdr:row>18</xdr:row>
          <xdr:rowOff>123825</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19</xdr:row>
          <xdr:rowOff>114300</xdr:rowOff>
        </xdr:from>
        <xdr:to>
          <xdr:col>3</xdr:col>
          <xdr:colOff>304800</xdr:colOff>
          <xdr:row>21</xdr:row>
          <xdr:rowOff>152400</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523875</xdr:colOff>
          <xdr:row>16</xdr:row>
          <xdr:rowOff>66675</xdr:rowOff>
        </xdr:from>
        <xdr:to>
          <xdr:col>4</xdr:col>
          <xdr:colOff>342900</xdr:colOff>
          <xdr:row>18</xdr:row>
          <xdr:rowOff>161925</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19</xdr:row>
          <xdr:rowOff>180975</xdr:rowOff>
        </xdr:from>
        <xdr:to>
          <xdr:col>2</xdr:col>
          <xdr:colOff>695325</xdr:colOff>
          <xdr:row>22</xdr:row>
          <xdr:rowOff>0</xdr:rowOff>
        </xdr:to>
        <xdr:sp macro="" textlink="">
          <xdr:nvSpPr>
            <xdr:cNvPr id="5122" name="Object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552450</xdr:colOff>
          <xdr:row>15</xdr:row>
          <xdr:rowOff>28575</xdr:rowOff>
        </xdr:from>
        <xdr:to>
          <xdr:col>3</xdr:col>
          <xdr:colOff>304800</xdr:colOff>
          <xdr:row>17</xdr:row>
          <xdr:rowOff>95250</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17</xdr:row>
          <xdr:rowOff>190500</xdr:rowOff>
        </xdr:from>
        <xdr:to>
          <xdr:col>3</xdr:col>
          <xdr:colOff>152400</xdr:colOff>
          <xdr:row>19</xdr:row>
          <xdr:rowOff>104775</xdr:rowOff>
        </xdr:to>
        <xdr:sp macro="" textlink="">
          <xdr:nvSpPr>
            <xdr:cNvPr id="6146" name="Object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19</xdr:row>
          <xdr:rowOff>323850</xdr:rowOff>
        </xdr:from>
        <xdr:to>
          <xdr:col>2</xdr:col>
          <xdr:colOff>685800</xdr:colOff>
          <xdr:row>21</xdr:row>
          <xdr:rowOff>104775</xdr:rowOff>
        </xdr:to>
        <xdr:sp macro="" textlink="">
          <xdr:nvSpPr>
            <xdr:cNvPr id="6147" name="Object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190500</xdr:rowOff>
        </xdr:from>
        <xdr:to>
          <xdr:col>3</xdr:col>
          <xdr:colOff>476250</xdr:colOff>
          <xdr:row>14</xdr:row>
          <xdr:rowOff>28575</xdr:rowOff>
        </xdr:to>
        <xdr:sp macro="" textlink="">
          <xdr:nvSpPr>
            <xdr:cNvPr id="7169" name="Object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11</xdr:row>
          <xdr:rowOff>171450</xdr:rowOff>
        </xdr:from>
        <xdr:to>
          <xdr:col>2</xdr:col>
          <xdr:colOff>228600</xdr:colOff>
          <xdr:row>14</xdr:row>
          <xdr:rowOff>0</xdr:rowOff>
        </xdr:to>
        <xdr:sp macro="" textlink="">
          <xdr:nvSpPr>
            <xdr:cNvPr id="8193" name="Object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28575</xdr:rowOff>
        </xdr:from>
        <xdr:to>
          <xdr:col>2</xdr:col>
          <xdr:colOff>619125</xdr:colOff>
          <xdr:row>13</xdr:row>
          <xdr:rowOff>95250</xdr:rowOff>
        </xdr:to>
        <xdr:sp macro="" textlink="">
          <xdr:nvSpPr>
            <xdr:cNvPr id="9217" name="Object 1"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image" Target="../media/image17.emf"/><Relationship Id="rId4" Type="http://schemas.openxmlformats.org/officeDocument/2006/relationships/oleObject" Target="../embeddings/oleObject1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5" Type="http://schemas.openxmlformats.org/officeDocument/2006/relationships/image" Target="../media/image18.emf"/><Relationship Id="rId4" Type="http://schemas.openxmlformats.org/officeDocument/2006/relationships/oleObject" Target="../embeddings/oleObject19.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22.bin"/><Relationship Id="rId3" Type="http://schemas.openxmlformats.org/officeDocument/2006/relationships/vmlDrawing" Target="../drawings/vmlDrawing11.vml"/><Relationship Id="rId7" Type="http://schemas.openxmlformats.org/officeDocument/2006/relationships/image" Target="../media/image20.emf"/><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oleObject" Target="../embeddings/oleObject21.bin"/><Relationship Id="rId5" Type="http://schemas.openxmlformats.org/officeDocument/2006/relationships/image" Target="../media/image19.emf"/><Relationship Id="rId4" Type="http://schemas.openxmlformats.org/officeDocument/2006/relationships/oleObject" Target="../embeddings/oleObject20.bin"/><Relationship Id="rId9" Type="http://schemas.openxmlformats.org/officeDocument/2006/relationships/image" Target="../media/image21.emf"/></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image" Target="../media/image22.emf"/><Relationship Id="rId4" Type="http://schemas.openxmlformats.org/officeDocument/2006/relationships/oleObject" Target="../embeddings/oleObject2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image" Target="../media/image23.emf"/><Relationship Id="rId4" Type="http://schemas.openxmlformats.org/officeDocument/2006/relationships/oleObject" Target="../embeddings/oleObject2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image" Target="../media/image25.emf"/><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oleObject" Target="../embeddings/oleObject26.bin"/><Relationship Id="rId5" Type="http://schemas.openxmlformats.org/officeDocument/2006/relationships/image" Target="../media/image24.emf"/><Relationship Id="rId4" Type="http://schemas.openxmlformats.org/officeDocument/2006/relationships/oleObject" Target="../embeddings/oleObject2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5" Type="http://schemas.openxmlformats.org/officeDocument/2006/relationships/image" Target="../media/image26.emf"/><Relationship Id="rId4" Type="http://schemas.openxmlformats.org/officeDocument/2006/relationships/oleObject" Target="../embeddings/oleObject27.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5" Type="http://schemas.openxmlformats.org/officeDocument/2006/relationships/image" Target="../media/image27.emf"/><Relationship Id="rId4" Type="http://schemas.openxmlformats.org/officeDocument/2006/relationships/oleObject" Target="../embeddings/oleObject28.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image" Target="../media/image29.emf"/><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oleObject" Target="../embeddings/oleObject30.bin"/><Relationship Id="rId5" Type="http://schemas.openxmlformats.org/officeDocument/2006/relationships/image" Target="../media/image28.emf"/><Relationship Id="rId4" Type="http://schemas.openxmlformats.org/officeDocument/2006/relationships/oleObject" Target="../embeddings/oleObject29.bin"/></Relationships>
</file>

<file path=xl/worksheets/_rels/sheet19.xml.rels><?xml version="1.0" encoding="UTF-8" standalone="yes"?>
<Relationships xmlns="http://schemas.openxmlformats.org/package/2006/relationships"><Relationship Id="rId8" Type="http://schemas.openxmlformats.org/officeDocument/2006/relationships/oleObject" Target="../embeddings/oleObject33.bin"/><Relationship Id="rId3" Type="http://schemas.openxmlformats.org/officeDocument/2006/relationships/vmlDrawing" Target="../drawings/vmlDrawing18.vml"/><Relationship Id="rId7" Type="http://schemas.openxmlformats.org/officeDocument/2006/relationships/image" Target="../media/image31.emf"/><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oleObject" Target="../embeddings/oleObject32.bin"/><Relationship Id="rId5" Type="http://schemas.openxmlformats.org/officeDocument/2006/relationships/image" Target="../media/image30.emf"/><Relationship Id="rId4" Type="http://schemas.openxmlformats.org/officeDocument/2006/relationships/oleObject" Target="../embeddings/oleObject31.bin"/><Relationship Id="rId9" Type="http://schemas.openxmlformats.org/officeDocument/2006/relationships/image" Target="../media/image32.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0.xml.rels><?xml version="1.0" encoding="UTF-8" standalone="yes"?>
<Relationships xmlns="http://schemas.openxmlformats.org/package/2006/relationships"><Relationship Id="rId8" Type="http://schemas.openxmlformats.org/officeDocument/2006/relationships/oleObject" Target="../embeddings/oleObject36.bin"/><Relationship Id="rId3" Type="http://schemas.openxmlformats.org/officeDocument/2006/relationships/vmlDrawing" Target="../drawings/vmlDrawing19.vml"/><Relationship Id="rId7" Type="http://schemas.openxmlformats.org/officeDocument/2006/relationships/image" Target="../media/image34.emf"/><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oleObject" Target="../embeddings/oleObject35.bin"/><Relationship Id="rId11" Type="http://schemas.openxmlformats.org/officeDocument/2006/relationships/image" Target="../media/image36.emf"/><Relationship Id="rId5" Type="http://schemas.openxmlformats.org/officeDocument/2006/relationships/image" Target="../media/image33.emf"/><Relationship Id="rId10" Type="http://schemas.openxmlformats.org/officeDocument/2006/relationships/oleObject" Target="../embeddings/oleObject37.bin"/><Relationship Id="rId4" Type="http://schemas.openxmlformats.org/officeDocument/2006/relationships/oleObject" Target="../embeddings/oleObject34.bin"/><Relationship Id="rId9" Type="http://schemas.openxmlformats.org/officeDocument/2006/relationships/image" Target="../media/image35.emf"/></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image" Target="../media/image38.emf"/><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oleObject" Target="../embeddings/oleObject39.bin"/><Relationship Id="rId5" Type="http://schemas.openxmlformats.org/officeDocument/2006/relationships/image" Target="../media/image37.emf"/><Relationship Id="rId4" Type="http://schemas.openxmlformats.org/officeDocument/2006/relationships/oleObject" Target="../embeddings/oleObject3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3.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6.bin"/><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oleObject" Target="../embeddings/oleObject8.bin"/><Relationship Id="rId4" Type="http://schemas.openxmlformats.org/officeDocument/2006/relationships/oleObject" Target="../embeddings/oleObject5.bin"/><Relationship Id="rId9" Type="http://schemas.openxmlformats.org/officeDocument/2006/relationships/image" Target="../media/image7.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10.emf"/><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9.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12.emf"/><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12.bin"/><Relationship Id="rId5" Type="http://schemas.openxmlformats.org/officeDocument/2006/relationships/image" Target="../media/image11.emf"/><Relationship Id="rId4" Type="http://schemas.openxmlformats.org/officeDocument/2006/relationships/oleObject" Target="../embeddings/oleObject11.bin"/></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15.bin"/><Relationship Id="rId3" Type="http://schemas.openxmlformats.org/officeDocument/2006/relationships/vmlDrawing" Target="../drawings/vmlDrawing6.vml"/><Relationship Id="rId7" Type="http://schemas.openxmlformats.org/officeDocument/2006/relationships/image" Target="../media/image14.emf"/><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oleObject" Target="../embeddings/oleObject14.bin"/><Relationship Id="rId5" Type="http://schemas.openxmlformats.org/officeDocument/2006/relationships/image" Target="../media/image13.emf"/><Relationship Id="rId4" Type="http://schemas.openxmlformats.org/officeDocument/2006/relationships/oleObject" Target="../embeddings/oleObject13.bin"/><Relationship Id="rId9" Type="http://schemas.openxmlformats.org/officeDocument/2006/relationships/image" Target="../media/image12.emf"/></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image" Target="../media/image15.emf"/><Relationship Id="rId4" Type="http://schemas.openxmlformats.org/officeDocument/2006/relationships/oleObject" Target="../embeddings/oleObject1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image" Target="../media/image16.emf"/><Relationship Id="rId4" Type="http://schemas.openxmlformats.org/officeDocument/2006/relationships/oleObject" Target="../embeddings/oleObject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0"/>
  <sheetViews>
    <sheetView topLeftCell="A3" zoomScaleNormal="100" workbookViewId="0">
      <selection activeCell="G26" sqref="G26"/>
    </sheetView>
  </sheetViews>
  <sheetFormatPr defaultRowHeight="12.75" x14ac:dyDescent="0.2"/>
  <cols>
    <col min="1" max="1" width="4.28515625" bestFit="1" customWidth="1"/>
    <col min="2" max="2" width="2" customWidth="1"/>
    <col min="3" max="3" width="78.7109375" customWidth="1"/>
    <col min="4" max="4" width="2.85546875" customWidth="1"/>
    <col min="5" max="5" width="8.7109375" bestFit="1" customWidth="1"/>
    <col min="6" max="6" width="2" customWidth="1"/>
    <col min="7" max="7" width="84.140625" customWidth="1"/>
  </cols>
  <sheetData>
    <row r="1" spans="1:7" x14ac:dyDescent="0.2">
      <c r="A1" s="104" t="s">
        <v>14</v>
      </c>
      <c r="B1" s="105"/>
      <c r="C1" s="105"/>
      <c r="D1" s="105"/>
      <c r="E1" s="105"/>
      <c r="F1" s="105"/>
      <c r="G1" s="105"/>
    </row>
    <row r="2" spans="1:7" ht="13.5" thickBot="1" x14ac:dyDescent="0.25">
      <c r="A2" s="106" t="s">
        <v>15</v>
      </c>
      <c r="B2" s="107"/>
      <c r="C2" s="107"/>
      <c r="D2" s="107"/>
      <c r="E2" s="107"/>
      <c r="F2" s="107"/>
      <c r="G2" s="107"/>
    </row>
    <row r="3" spans="1:7" x14ac:dyDescent="0.2">
      <c r="A3" s="2" t="s">
        <v>16</v>
      </c>
      <c r="B3" s="2" t="s">
        <v>4</v>
      </c>
      <c r="C3" s="3" t="s">
        <v>17</v>
      </c>
      <c r="D3" s="4"/>
      <c r="E3" s="2" t="s">
        <v>5</v>
      </c>
      <c r="F3" s="2" t="s">
        <v>4</v>
      </c>
      <c r="G3" s="3" t="s">
        <v>143</v>
      </c>
    </row>
    <row r="4" spans="1:7" ht="14.25" x14ac:dyDescent="0.2">
      <c r="A4" s="2" t="s">
        <v>18</v>
      </c>
      <c r="B4" s="2" t="s">
        <v>4</v>
      </c>
      <c r="C4" s="3" t="s">
        <v>62</v>
      </c>
      <c r="D4" s="4"/>
      <c r="E4" s="2" t="s">
        <v>91</v>
      </c>
      <c r="F4" s="2" t="s">
        <v>4</v>
      </c>
      <c r="G4" s="3" t="s">
        <v>137</v>
      </c>
    </row>
    <row r="5" spans="1:7" ht="14.25" x14ac:dyDescent="0.2">
      <c r="A5" s="2" t="s">
        <v>19</v>
      </c>
      <c r="B5" s="2" t="s">
        <v>4</v>
      </c>
      <c r="C5" s="3" t="s">
        <v>20</v>
      </c>
      <c r="D5" s="4"/>
      <c r="E5" s="2" t="s">
        <v>92</v>
      </c>
      <c r="F5" s="2" t="s">
        <v>4</v>
      </c>
      <c r="G5" s="3" t="s">
        <v>138</v>
      </c>
    </row>
    <row r="6" spans="1:7" ht="17.25" customHeight="1" x14ac:dyDescent="0.2">
      <c r="A6" s="2" t="s">
        <v>21</v>
      </c>
      <c r="B6" s="2" t="s">
        <v>4</v>
      </c>
      <c r="C6" s="3" t="s">
        <v>22</v>
      </c>
      <c r="D6" s="4"/>
      <c r="E6" s="2" t="s">
        <v>93</v>
      </c>
      <c r="F6" s="2" t="s">
        <v>4</v>
      </c>
      <c r="G6" s="3" t="s">
        <v>139</v>
      </c>
    </row>
    <row r="7" spans="1:7" ht="14.25" x14ac:dyDescent="0.2">
      <c r="A7" s="2" t="s">
        <v>23</v>
      </c>
      <c r="B7" s="2" t="s">
        <v>4</v>
      </c>
      <c r="C7" s="3" t="s">
        <v>24</v>
      </c>
      <c r="D7" s="4"/>
      <c r="E7" s="2" t="s">
        <v>6</v>
      </c>
      <c r="F7" s="2" t="s">
        <v>4</v>
      </c>
      <c r="G7" s="3" t="s">
        <v>140</v>
      </c>
    </row>
    <row r="8" spans="1:7" ht="14.25" x14ac:dyDescent="0.2">
      <c r="A8" s="2" t="s">
        <v>25</v>
      </c>
      <c r="B8" s="2" t="s">
        <v>4</v>
      </c>
      <c r="C8" s="3" t="s">
        <v>26</v>
      </c>
      <c r="D8" s="4"/>
      <c r="E8" s="2" t="s">
        <v>100</v>
      </c>
      <c r="F8" s="2" t="s">
        <v>4</v>
      </c>
      <c r="G8" s="3" t="s">
        <v>141</v>
      </c>
    </row>
    <row r="9" spans="1:7" ht="14.25" x14ac:dyDescent="0.2">
      <c r="A9" s="2" t="s">
        <v>27</v>
      </c>
      <c r="B9" s="2" t="s">
        <v>4</v>
      </c>
      <c r="C9" s="3" t="s">
        <v>28</v>
      </c>
      <c r="D9" s="4"/>
      <c r="E9" s="2" t="s">
        <v>99</v>
      </c>
      <c r="F9" s="2" t="s">
        <v>4</v>
      </c>
      <c r="G9" s="3" t="s">
        <v>388</v>
      </c>
    </row>
    <row r="10" spans="1:7" ht="14.25" x14ac:dyDescent="0.2">
      <c r="A10" s="2" t="s">
        <v>29</v>
      </c>
      <c r="B10" s="2" t="s">
        <v>4</v>
      </c>
      <c r="C10" s="3" t="s">
        <v>30</v>
      </c>
      <c r="D10" s="4"/>
      <c r="E10" s="2" t="s">
        <v>98</v>
      </c>
      <c r="F10" s="2" t="s">
        <v>4</v>
      </c>
      <c r="G10" s="3" t="s">
        <v>145</v>
      </c>
    </row>
    <row r="11" spans="1:7" ht="14.25" x14ac:dyDescent="0.2">
      <c r="A11" s="2" t="s">
        <v>31</v>
      </c>
      <c r="B11" s="2" t="s">
        <v>4</v>
      </c>
      <c r="C11" s="3" t="s">
        <v>32</v>
      </c>
      <c r="D11" s="4"/>
      <c r="E11" s="2" t="s">
        <v>97</v>
      </c>
      <c r="F11" s="2" t="s">
        <v>4</v>
      </c>
      <c r="G11" s="3" t="s">
        <v>146</v>
      </c>
    </row>
    <row r="12" spans="1:7" ht="14.25" x14ac:dyDescent="0.2">
      <c r="A12" s="2" t="s">
        <v>33</v>
      </c>
      <c r="B12" s="2" t="s">
        <v>4</v>
      </c>
      <c r="C12" s="3" t="s">
        <v>34</v>
      </c>
      <c r="D12" s="4"/>
      <c r="E12" s="2" t="s">
        <v>96</v>
      </c>
      <c r="F12" s="2" t="s">
        <v>4</v>
      </c>
      <c r="G12" s="3" t="s">
        <v>147</v>
      </c>
    </row>
    <row r="13" spans="1:7" ht="14.25" x14ac:dyDescent="0.2">
      <c r="A13" s="2" t="s">
        <v>0</v>
      </c>
      <c r="B13" s="2" t="s">
        <v>4</v>
      </c>
      <c r="C13" s="3" t="s">
        <v>35</v>
      </c>
      <c r="D13" s="4"/>
      <c r="E13" s="2" t="s">
        <v>95</v>
      </c>
      <c r="F13" s="2" t="s">
        <v>4</v>
      </c>
      <c r="G13" s="3" t="s">
        <v>148</v>
      </c>
    </row>
    <row r="14" spans="1:7" ht="14.25" x14ac:dyDescent="0.2">
      <c r="A14" s="2" t="s">
        <v>36</v>
      </c>
      <c r="B14" s="2" t="s">
        <v>4</v>
      </c>
      <c r="C14" s="3" t="s">
        <v>37</v>
      </c>
      <c r="D14" s="4"/>
      <c r="E14" s="2" t="s">
        <v>94</v>
      </c>
      <c r="F14" s="2" t="s">
        <v>4</v>
      </c>
      <c r="G14" s="3" t="s">
        <v>171</v>
      </c>
    </row>
    <row r="15" spans="1:7" ht="15.75" x14ac:dyDescent="0.2">
      <c r="A15" s="2" t="s">
        <v>38</v>
      </c>
      <c r="B15" s="2" t="s">
        <v>4</v>
      </c>
      <c r="C15" s="3" t="s">
        <v>63</v>
      </c>
      <c r="D15" s="4"/>
      <c r="E15" s="2" t="s">
        <v>7</v>
      </c>
      <c r="F15" s="2" t="s">
        <v>4</v>
      </c>
      <c r="G15" s="3" t="s">
        <v>149</v>
      </c>
    </row>
    <row r="16" spans="1:7" ht="14.25" x14ac:dyDescent="0.2">
      <c r="A16" s="2" t="s">
        <v>39</v>
      </c>
      <c r="B16" s="2" t="s">
        <v>4</v>
      </c>
      <c r="C16" s="3" t="s">
        <v>64</v>
      </c>
      <c r="D16" s="4"/>
      <c r="E16" s="2" t="s">
        <v>101</v>
      </c>
      <c r="F16" s="2" t="s">
        <v>4</v>
      </c>
      <c r="G16" s="3" t="s">
        <v>150</v>
      </c>
    </row>
    <row r="17" spans="1:7" ht="14.25" x14ac:dyDescent="0.2">
      <c r="A17" s="2" t="s">
        <v>1</v>
      </c>
      <c r="B17" s="2" t="s">
        <v>4</v>
      </c>
      <c r="C17" s="3" t="s">
        <v>65</v>
      </c>
      <c r="D17" s="4"/>
      <c r="E17" s="2" t="s">
        <v>102</v>
      </c>
      <c r="F17" s="2" t="s">
        <v>4</v>
      </c>
      <c r="G17" s="3" t="s">
        <v>151</v>
      </c>
    </row>
    <row r="18" spans="1:7" x14ac:dyDescent="0.2">
      <c r="A18" s="2" t="s">
        <v>2</v>
      </c>
      <c r="B18" s="2" t="s">
        <v>4</v>
      </c>
      <c r="C18" s="3" t="s">
        <v>66</v>
      </c>
      <c r="D18" s="4"/>
      <c r="E18" s="2" t="s">
        <v>103</v>
      </c>
      <c r="F18" s="2" t="s">
        <v>4</v>
      </c>
      <c r="G18" s="3" t="s">
        <v>152</v>
      </c>
    </row>
    <row r="19" spans="1:7" x14ac:dyDescent="0.2">
      <c r="A19" s="2" t="s">
        <v>40</v>
      </c>
      <c r="B19" s="2" t="s">
        <v>4</v>
      </c>
      <c r="C19" s="3" t="s">
        <v>67</v>
      </c>
      <c r="D19" s="4"/>
      <c r="E19" s="2" t="s">
        <v>104</v>
      </c>
      <c r="F19" s="2" t="s">
        <v>4</v>
      </c>
      <c r="G19" s="3" t="s">
        <v>153</v>
      </c>
    </row>
    <row r="20" spans="1:7" x14ac:dyDescent="0.2">
      <c r="A20" s="2" t="s">
        <v>3</v>
      </c>
      <c r="B20" s="2" t="s">
        <v>4</v>
      </c>
      <c r="C20" s="3" t="s">
        <v>172</v>
      </c>
      <c r="D20" s="4"/>
      <c r="E20" s="2" t="s">
        <v>105</v>
      </c>
      <c r="F20" s="2" t="s">
        <v>4</v>
      </c>
      <c r="G20" s="3" t="s">
        <v>154</v>
      </c>
    </row>
    <row r="21" spans="1:7" x14ac:dyDescent="0.2">
      <c r="A21" s="2" t="s">
        <v>41</v>
      </c>
      <c r="B21" s="2" t="s">
        <v>4</v>
      </c>
      <c r="C21" s="3" t="s">
        <v>68</v>
      </c>
      <c r="D21" s="4"/>
      <c r="E21" s="2" t="s">
        <v>106</v>
      </c>
      <c r="F21" s="2" t="s">
        <v>4</v>
      </c>
      <c r="G21" s="3" t="s">
        <v>155</v>
      </c>
    </row>
    <row r="22" spans="1:7" x14ac:dyDescent="0.2">
      <c r="A22" s="2" t="s">
        <v>381</v>
      </c>
      <c r="B22" s="2" t="s">
        <v>4</v>
      </c>
      <c r="C22" s="3" t="s">
        <v>382</v>
      </c>
      <c r="D22" s="4"/>
      <c r="E22" s="2" t="s">
        <v>8</v>
      </c>
      <c r="F22" s="2" t="s">
        <v>4</v>
      </c>
      <c r="G22" s="3" t="s">
        <v>156</v>
      </c>
    </row>
    <row r="23" spans="1:7" ht="14.25" x14ac:dyDescent="0.2">
      <c r="A23" s="2" t="s">
        <v>43</v>
      </c>
      <c r="B23" s="2" t="s">
        <v>4</v>
      </c>
      <c r="C23" s="3" t="s">
        <v>173</v>
      </c>
      <c r="D23" s="4"/>
      <c r="E23" s="2" t="s">
        <v>107</v>
      </c>
      <c r="F23" s="2" t="s">
        <v>4</v>
      </c>
      <c r="G23" s="3" t="s">
        <v>157</v>
      </c>
    </row>
    <row r="24" spans="1:7" ht="14.25" x14ac:dyDescent="0.2">
      <c r="A24" s="2" t="s">
        <v>42</v>
      </c>
      <c r="B24" s="2" t="s">
        <v>4</v>
      </c>
      <c r="C24" s="3" t="s">
        <v>69</v>
      </c>
      <c r="D24" s="4"/>
      <c r="E24" s="2" t="s">
        <v>109</v>
      </c>
      <c r="F24" s="2" t="s">
        <v>4</v>
      </c>
      <c r="G24" s="3" t="s">
        <v>158</v>
      </c>
    </row>
    <row r="25" spans="1:7" ht="25.5" x14ac:dyDescent="0.2">
      <c r="A25" s="2" t="s">
        <v>44</v>
      </c>
      <c r="B25" s="2" t="s">
        <v>4</v>
      </c>
      <c r="C25" s="3" t="s">
        <v>70</v>
      </c>
      <c r="D25" s="4"/>
      <c r="E25" s="2" t="s">
        <v>108</v>
      </c>
      <c r="F25" s="2" t="s">
        <v>4</v>
      </c>
      <c r="G25" s="3" t="s">
        <v>175</v>
      </c>
    </row>
    <row r="26" spans="1:7" ht="15.75" x14ac:dyDescent="0.2">
      <c r="A26" s="2" t="s">
        <v>383</v>
      </c>
      <c r="B26" s="2" t="s">
        <v>4</v>
      </c>
      <c r="C26" s="3" t="s">
        <v>71</v>
      </c>
      <c r="D26" s="4"/>
      <c r="E26" s="2" t="s">
        <v>384</v>
      </c>
      <c r="F26" s="2" t="s">
        <v>4</v>
      </c>
      <c r="G26" s="3" t="s">
        <v>385</v>
      </c>
    </row>
    <row r="27" spans="1:7" ht="15.75" x14ac:dyDescent="0.2">
      <c r="A27" s="2" t="s">
        <v>45</v>
      </c>
      <c r="B27" s="2" t="s">
        <v>4</v>
      </c>
      <c r="C27" s="3" t="s">
        <v>72</v>
      </c>
      <c r="D27" s="4"/>
      <c r="E27" s="2" t="s">
        <v>111</v>
      </c>
      <c r="F27" s="2" t="s">
        <v>4</v>
      </c>
      <c r="G27" s="3" t="s">
        <v>159</v>
      </c>
    </row>
    <row r="28" spans="1:7" ht="28.5" x14ac:dyDescent="0.2">
      <c r="A28" s="2" t="s">
        <v>46</v>
      </c>
      <c r="B28" s="2" t="s">
        <v>4</v>
      </c>
      <c r="C28" s="3" t="s">
        <v>73</v>
      </c>
      <c r="D28" s="4"/>
      <c r="E28" s="2" t="s">
        <v>110</v>
      </c>
      <c r="F28" s="2" t="s">
        <v>4</v>
      </c>
      <c r="G28" s="3" t="s">
        <v>160</v>
      </c>
    </row>
    <row r="29" spans="1:7" ht="14.25" x14ac:dyDescent="0.2">
      <c r="A29" s="2" t="s">
        <v>47</v>
      </c>
      <c r="B29" s="2" t="s">
        <v>4</v>
      </c>
      <c r="C29" s="3" t="s">
        <v>74</v>
      </c>
      <c r="D29" s="4"/>
      <c r="E29" s="2" t="s">
        <v>112</v>
      </c>
      <c r="F29" s="2" t="s">
        <v>4</v>
      </c>
      <c r="G29" s="3" t="s">
        <v>161</v>
      </c>
    </row>
    <row r="30" spans="1:7" ht="14.25" x14ac:dyDescent="0.2">
      <c r="A30" s="2" t="s">
        <v>90</v>
      </c>
      <c r="B30" s="2" t="s">
        <v>4</v>
      </c>
      <c r="C30" s="3" t="s">
        <v>135</v>
      </c>
      <c r="D30" s="4"/>
      <c r="E30" s="2" t="s">
        <v>113</v>
      </c>
      <c r="F30" s="2" t="s">
        <v>4</v>
      </c>
      <c r="G30" s="3" t="s">
        <v>162</v>
      </c>
    </row>
    <row r="31" spans="1:7" ht="14.25" x14ac:dyDescent="0.2">
      <c r="A31" s="2" t="s">
        <v>89</v>
      </c>
      <c r="B31" s="2" t="s">
        <v>4</v>
      </c>
      <c r="C31" s="3" t="s">
        <v>136</v>
      </c>
      <c r="D31" s="4"/>
      <c r="E31" s="2" t="s">
        <v>9</v>
      </c>
      <c r="F31" s="2" t="s">
        <v>4</v>
      </c>
      <c r="G31" s="3" t="s">
        <v>163</v>
      </c>
    </row>
    <row r="32" spans="1:7" ht="14.25" x14ac:dyDescent="0.2">
      <c r="A32" s="2" t="s">
        <v>50</v>
      </c>
      <c r="B32" s="2" t="s">
        <v>4</v>
      </c>
      <c r="C32" s="3" t="s">
        <v>77</v>
      </c>
      <c r="D32" s="4"/>
      <c r="E32" s="2" t="s">
        <v>48</v>
      </c>
      <c r="F32" s="2" t="s">
        <v>4</v>
      </c>
      <c r="G32" s="3" t="s">
        <v>75</v>
      </c>
    </row>
    <row r="33" spans="1:7" ht="14.25" x14ac:dyDescent="0.2">
      <c r="A33" s="2" t="s">
        <v>51</v>
      </c>
      <c r="B33" s="2" t="s">
        <v>4</v>
      </c>
      <c r="C33" s="3" t="s">
        <v>78</v>
      </c>
      <c r="D33" s="4"/>
      <c r="E33" s="2" t="s">
        <v>49</v>
      </c>
      <c r="F33" s="2" t="s">
        <v>4</v>
      </c>
      <c r="G33" s="3" t="s">
        <v>76</v>
      </c>
    </row>
    <row r="34" spans="1:7" ht="14.25" x14ac:dyDescent="0.2">
      <c r="A34" s="2" t="s">
        <v>52</v>
      </c>
      <c r="B34" s="2" t="s">
        <v>4</v>
      </c>
      <c r="C34" s="3" t="s">
        <v>79</v>
      </c>
      <c r="D34" s="4"/>
      <c r="E34" s="2" t="s">
        <v>117</v>
      </c>
      <c r="F34" s="2" t="s">
        <v>4</v>
      </c>
      <c r="G34" s="3" t="s">
        <v>167</v>
      </c>
    </row>
    <row r="35" spans="1:7" ht="15.75" x14ac:dyDescent="0.2">
      <c r="A35" s="2" t="s">
        <v>53</v>
      </c>
      <c r="B35" s="2" t="s">
        <v>4</v>
      </c>
      <c r="C35" s="3" t="s">
        <v>80</v>
      </c>
      <c r="D35" s="4"/>
      <c r="E35" s="2" t="s">
        <v>119</v>
      </c>
      <c r="F35" s="2" t="s">
        <v>4</v>
      </c>
      <c r="G35" s="3" t="s">
        <v>168</v>
      </c>
    </row>
    <row r="36" spans="1:7" ht="15.75" x14ac:dyDescent="0.2">
      <c r="A36" s="2" t="s">
        <v>10</v>
      </c>
      <c r="B36" s="2" t="s">
        <v>4</v>
      </c>
      <c r="C36" s="3" t="s">
        <v>81</v>
      </c>
      <c r="D36" s="4"/>
      <c r="E36" s="2" t="s">
        <v>118</v>
      </c>
      <c r="F36" s="2" t="s">
        <v>4</v>
      </c>
      <c r="G36" s="3" t="s">
        <v>176</v>
      </c>
    </row>
    <row r="37" spans="1:7" ht="15.75" x14ac:dyDescent="0.2">
      <c r="A37" s="2" t="s">
        <v>54</v>
      </c>
      <c r="B37" s="2" t="s">
        <v>4</v>
      </c>
      <c r="C37" s="3" t="s">
        <v>82</v>
      </c>
      <c r="D37" s="4"/>
      <c r="E37" s="2" t="s">
        <v>120</v>
      </c>
      <c r="F37" s="2" t="s">
        <v>4</v>
      </c>
      <c r="G37" s="3" t="s">
        <v>177</v>
      </c>
    </row>
    <row r="38" spans="1:7" ht="15.75" x14ac:dyDescent="0.2">
      <c r="A38" s="2" t="s">
        <v>55</v>
      </c>
      <c r="B38" s="2" t="s">
        <v>4</v>
      </c>
      <c r="C38" s="3" t="s">
        <v>144</v>
      </c>
      <c r="D38" s="4"/>
      <c r="E38" s="2" t="s">
        <v>12</v>
      </c>
      <c r="F38" s="2" t="s">
        <v>4</v>
      </c>
      <c r="G38" s="3" t="s">
        <v>169</v>
      </c>
    </row>
    <row r="39" spans="1:7" ht="15.75" x14ac:dyDescent="0.2">
      <c r="A39" s="2" t="s">
        <v>59</v>
      </c>
      <c r="B39" s="2" t="s">
        <v>4</v>
      </c>
      <c r="C39" s="3" t="s">
        <v>83</v>
      </c>
      <c r="D39" s="4"/>
      <c r="E39" s="2" t="s">
        <v>121</v>
      </c>
      <c r="F39" s="2" t="s">
        <v>4</v>
      </c>
      <c r="G39" s="7" t="s">
        <v>170</v>
      </c>
    </row>
    <row r="40" spans="1:7" ht="15.75" x14ac:dyDescent="0.2">
      <c r="A40" s="2" t="s">
        <v>58</v>
      </c>
      <c r="B40" s="2" t="s">
        <v>4</v>
      </c>
      <c r="C40" s="3" t="s">
        <v>84</v>
      </c>
      <c r="D40" s="4"/>
      <c r="E40" s="2" t="s">
        <v>122</v>
      </c>
      <c r="F40" s="2" t="s">
        <v>4</v>
      </c>
      <c r="G40" s="7" t="s">
        <v>170</v>
      </c>
    </row>
    <row r="41" spans="1:7" ht="15.75" x14ac:dyDescent="0.2">
      <c r="A41" s="2" t="s">
        <v>57</v>
      </c>
      <c r="B41" s="2" t="s">
        <v>4</v>
      </c>
      <c r="C41" s="3" t="s">
        <v>85</v>
      </c>
      <c r="D41" s="4"/>
      <c r="E41" s="2" t="s">
        <v>13</v>
      </c>
      <c r="F41" s="2" t="s">
        <v>4</v>
      </c>
      <c r="G41" s="3" t="s">
        <v>174</v>
      </c>
    </row>
    <row r="42" spans="1:7" ht="14.25" x14ac:dyDescent="0.2">
      <c r="A42" s="2" t="s">
        <v>56</v>
      </c>
      <c r="B42" s="2" t="s">
        <v>4</v>
      </c>
      <c r="C42" s="3" t="s">
        <v>86</v>
      </c>
      <c r="E42" s="5" t="s">
        <v>123</v>
      </c>
      <c r="F42" s="2"/>
    </row>
    <row r="43" spans="1:7" x14ac:dyDescent="0.2">
      <c r="A43" s="2" t="s">
        <v>11</v>
      </c>
      <c r="B43" s="2" t="s">
        <v>4</v>
      </c>
      <c r="C43" s="3" t="s">
        <v>87</v>
      </c>
      <c r="E43" s="6" t="s">
        <v>124</v>
      </c>
      <c r="F43" s="2" t="s">
        <v>4</v>
      </c>
      <c r="G43" t="s">
        <v>130</v>
      </c>
    </row>
    <row r="44" spans="1:7" ht="14.25" x14ac:dyDescent="0.2">
      <c r="A44" s="2" t="s">
        <v>61</v>
      </c>
      <c r="B44" s="2" t="s">
        <v>4</v>
      </c>
      <c r="C44" s="3" t="s">
        <v>88</v>
      </c>
      <c r="E44" s="6" t="s">
        <v>125</v>
      </c>
      <c r="F44" s="2" t="s">
        <v>4</v>
      </c>
      <c r="G44" t="s">
        <v>131</v>
      </c>
    </row>
    <row r="45" spans="1:7" ht="14.25" x14ac:dyDescent="0.25">
      <c r="A45" s="2" t="s">
        <v>60</v>
      </c>
      <c r="B45" s="2" t="s">
        <v>4</v>
      </c>
      <c r="C45" s="3" t="s">
        <v>178</v>
      </c>
      <c r="E45" s="6" t="s">
        <v>126</v>
      </c>
      <c r="F45" s="2" t="s">
        <v>4</v>
      </c>
      <c r="G45" t="s">
        <v>132</v>
      </c>
    </row>
    <row r="46" spans="1:7" ht="15.75" x14ac:dyDescent="0.3">
      <c r="A46" s="2" t="s">
        <v>114</v>
      </c>
      <c r="B46" s="2" t="s">
        <v>4</v>
      </c>
      <c r="C46" s="3" t="s">
        <v>164</v>
      </c>
      <c r="E46" s="6" t="s">
        <v>127</v>
      </c>
      <c r="F46" s="2" t="s">
        <v>4</v>
      </c>
      <c r="G46" t="s">
        <v>133</v>
      </c>
    </row>
    <row r="47" spans="1:7" x14ac:dyDescent="0.2">
      <c r="A47" s="2" t="s">
        <v>115</v>
      </c>
      <c r="B47" s="2" t="s">
        <v>4</v>
      </c>
      <c r="C47" s="3" t="s">
        <v>165</v>
      </c>
      <c r="E47" s="6" t="s">
        <v>128</v>
      </c>
      <c r="F47" s="2" t="s">
        <v>4</v>
      </c>
      <c r="G47" t="s">
        <v>142</v>
      </c>
    </row>
    <row r="48" spans="1:7" ht="14.25" x14ac:dyDescent="0.2">
      <c r="A48" s="2" t="s">
        <v>116</v>
      </c>
      <c r="B48" s="2" t="s">
        <v>4</v>
      </c>
      <c r="C48" s="3" t="s">
        <v>166</v>
      </c>
      <c r="E48" s="6" t="s">
        <v>129</v>
      </c>
      <c r="F48" s="2" t="s">
        <v>4</v>
      </c>
      <c r="G48" t="s">
        <v>134</v>
      </c>
    </row>
    <row r="49" spans="5:7" ht="14.25" x14ac:dyDescent="0.25">
      <c r="E49" s="43" t="s">
        <v>386</v>
      </c>
      <c r="F49" s="2" t="s">
        <v>4</v>
      </c>
      <c r="G49" s="42" t="s">
        <v>387</v>
      </c>
    </row>
    <row r="50" spans="5:7" x14ac:dyDescent="0.2">
      <c r="E50" s="1"/>
    </row>
  </sheetData>
  <mergeCells count="2">
    <mergeCell ref="A1:G1"/>
    <mergeCell ref="A2:G2"/>
  </mergeCells>
  <phoneticPr fontId="5" type="noConversion"/>
  <pageMargins left="0.75" right="0.75" top="1" bottom="1" header="0.5" footer="0.5"/>
  <pageSetup orientation="portrait"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K32"/>
  <sheetViews>
    <sheetView zoomScaleNormal="100" workbookViewId="0">
      <selection activeCell="G26" sqref="G26"/>
    </sheetView>
  </sheetViews>
  <sheetFormatPr defaultRowHeight="15.75" x14ac:dyDescent="0.25"/>
  <cols>
    <col min="1" max="1" width="35.5703125" customWidth="1"/>
    <col min="2" max="2" width="9.140625" style="1"/>
    <col min="3" max="3" width="10.7109375" style="1" customWidth="1"/>
    <col min="4" max="4" width="17.85546875" customWidth="1"/>
    <col min="5" max="5" width="12.42578125" customWidth="1"/>
    <col min="7" max="7" width="13.140625" bestFit="1" customWidth="1"/>
    <col min="8" max="8" width="9.140625" style="25"/>
  </cols>
  <sheetData>
    <row r="1" spans="1:11" ht="36.75" customHeight="1" x14ac:dyDescent="0.25">
      <c r="A1" s="111" t="s">
        <v>407</v>
      </c>
      <c r="B1" s="112"/>
      <c r="C1" s="112"/>
      <c r="D1" s="112"/>
      <c r="E1" s="46"/>
      <c r="F1" s="46"/>
      <c r="G1" s="46"/>
      <c r="H1" s="47"/>
      <c r="I1" s="15"/>
      <c r="J1" s="15"/>
      <c r="K1" s="11"/>
    </row>
    <row r="2" spans="1:11" x14ac:dyDescent="0.25">
      <c r="A2" s="46"/>
      <c r="B2" s="45"/>
      <c r="C2" s="45"/>
      <c r="D2" s="46"/>
      <c r="E2" s="46"/>
      <c r="F2" s="46"/>
      <c r="G2" s="46"/>
      <c r="H2" s="47"/>
      <c r="I2" s="15"/>
      <c r="J2" s="15"/>
      <c r="K2" s="11"/>
    </row>
    <row r="3" spans="1:11" x14ac:dyDescent="0.25">
      <c r="A3" s="46" t="s">
        <v>179</v>
      </c>
      <c r="B3" s="45"/>
      <c r="C3" s="45"/>
      <c r="D3" s="46"/>
      <c r="E3" s="46"/>
      <c r="F3" s="46"/>
      <c r="G3" s="46"/>
      <c r="H3" s="47"/>
      <c r="I3" s="15"/>
      <c r="J3" s="15"/>
      <c r="K3" s="11"/>
    </row>
    <row r="4" spans="1:11" x14ac:dyDescent="0.25">
      <c r="A4" s="46"/>
      <c r="B4" s="45"/>
      <c r="C4" s="45"/>
      <c r="D4" s="46"/>
      <c r="E4" s="46"/>
      <c r="F4" s="46"/>
      <c r="G4" s="46"/>
      <c r="H4" s="47"/>
      <c r="I4" s="15"/>
      <c r="J4" s="15"/>
      <c r="K4" s="11"/>
    </row>
    <row r="5" spans="1:11" x14ac:dyDescent="0.25">
      <c r="A5" s="46" t="s">
        <v>180</v>
      </c>
      <c r="B5" s="45" t="s">
        <v>4</v>
      </c>
      <c r="C5" s="94">
        <v>100</v>
      </c>
      <c r="D5" s="46" t="s">
        <v>190</v>
      </c>
      <c r="E5" s="46"/>
      <c r="F5" s="46"/>
      <c r="G5" s="46"/>
      <c r="H5" s="47"/>
      <c r="I5" s="15"/>
      <c r="J5" s="15"/>
      <c r="K5" s="11"/>
    </row>
    <row r="6" spans="1:11" ht="18" x14ac:dyDescent="0.25">
      <c r="A6" s="46" t="s">
        <v>282</v>
      </c>
      <c r="B6" s="45" t="s">
        <v>4</v>
      </c>
      <c r="C6" s="98">
        <v>2.5000000000000001E-2</v>
      </c>
      <c r="D6" s="50"/>
      <c r="E6" s="46"/>
      <c r="F6" s="46"/>
      <c r="G6" s="46"/>
      <c r="H6" s="47"/>
      <c r="I6" s="15"/>
      <c r="J6" s="15"/>
      <c r="K6" s="11"/>
    </row>
    <row r="7" spans="1:11" x14ac:dyDescent="0.25">
      <c r="A7" s="46" t="s">
        <v>184</v>
      </c>
      <c r="B7" s="45" t="s">
        <v>4</v>
      </c>
      <c r="C7" s="98">
        <v>14.7</v>
      </c>
      <c r="D7" s="46" t="s">
        <v>191</v>
      </c>
      <c r="E7" s="46"/>
      <c r="F7" s="46"/>
      <c r="G7" s="46"/>
      <c r="H7" s="47"/>
      <c r="I7" s="15"/>
      <c r="J7" s="15"/>
      <c r="K7" s="11"/>
    </row>
    <row r="8" spans="1:11" ht="18" x14ac:dyDescent="0.25">
      <c r="A8" s="46" t="s">
        <v>283</v>
      </c>
      <c r="B8" s="45" t="s">
        <v>4</v>
      </c>
      <c r="C8" s="98">
        <v>300</v>
      </c>
      <c r="D8" s="50" t="s">
        <v>277</v>
      </c>
      <c r="E8" s="46"/>
      <c r="F8" s="46"/>
      <c r="G8" s="46"/>
      <c r="H8" s="47"/>
      <c r="I8" s="15"/>
      <c r="J8" s="15"/>
      <c r="K8" s="11"/>
    </row>
    <row r="9" spans="1:11" x14ac:dyDescent="0.25">
      <c r="A9" s="46" t="s">
        <v>284</v>
      </c>
      <c r="B9" s="45" t="s">
        <v>4</v>
      </c>
      <c r="C9" s="98">
        <v>0.75</v>
      </c>
      <c r="D9" s="46" t="s">
        <v>267</v>
      </c>
      <c r="E9" s="46"/>
      <c r="F9" s="46"/>
      <c r="G9" s="46"/>
      <c r="H9" s="47"/>
      <c r="I9" s="15"/>
      <c r="J9" s="15"/>
      <c r="K9" s="11"/>
    </row>
    <row r="10" spans="1:11" x14ac:dyDescent="0.25">
      <c r="A10" s="46"/>
      <c r="B10" s="45"/>
      <c r="C10" s="45"/>
      <c r="D10" s="46"/>
      <c r="E10" s="46"/>
      <c r="F10" s="46"/>
      <c r="G10" s="46"/>
      <c r="H10" s="47"/>
      <c r="I10" s="15"/>
      <c r="J10" s="15"/>
      <c r="K10" s="11"/>
    </row>
    <row r="11" spans="1:11" ht="49.5" customHeight="1" x14ac:dyDescent="0.25">
      <c r="A11" s="108" t="s">
        <v>285</v>
      </c>
      <c r="B11" s="109"/>
      <c r="C11" s="109"/>
      <c r="D11" s="109"/>
      <c r="E11" s="46"/>
      <c r="F11" s="46"/>
      <c r="G11" s="46"/>
      <c r="H11" s="47"/>
      <c r="I11" s="15"/>
      <c r="J11" s="15"/>
      <c r="K11" s="11"/>
    </row>
    <row r="12" spans="1:11" x14ac:dyDescent="0.25">
      <c r="A12" s="46"/>
      <c r="B12" s="45"/>
      <c r="C12" s="45"/>
      <c r="D12" s="46"/>
      <c r="E12" s="46"/>
      <c r="F12" s="46"/>
      <c r="G12" s="46"/>
      <c r="H12" s="47"/>
      <c r="I12" s="15"/>
      <c r="J12" s="15"/>
      <c r="K12" s="11"/>
    </row>
    <row r="13" spans="1:11" x14ac:dyDescent="0.25">
      <c r="A13" s="46" t="s">
        <v>18</v>
      </c>
      <c r="B13" s="45" t="s">
        <v>4</v>
      </c>
      <c r="C13" s="53"/>
      <c r="D13" s="53"/>
      <c r="E13" s="46"/>
      <c r="F13" s="46"/>
      <c r="G13" s="51" t="s">
        <v>272</v>
      </c>
      <c r="H13" s="47"/>
      <c r="I13" s="15"/>
      <c r="J13" s="15"/>
      <c r="K13" s="11"/>
    </row>
    <row r="14" spans="1:11" x14ac:dyDescent="0.25">
      <c r="A14" s="46"/>
      <c r="B14" s="45"/>
      <c r="C14" s="45"/>
      <c r="D14" s="46"/>
      <c r="E14" s="46"/>
      <c r="F14" s="46"/>
      <c r="G14" s="52"/>
      <c r="H14" s="47"/>
      <c r="I14" s="15"/>
      <c r="J14" s="15"/>
      <c r="K14" s="11"/>
    </row>
    <row r="15" spans="1:11" x14ac:dyDescent="0.25">
      <c r="A15" s="54" t="s">
        <v>200</v>
      </c>
      <c r="B15" s="45"/>
      <c r="C15" s="45"/>
      <c r="D15" s="46"/>
      <c r="E15" s="46"/>
      <c r="F15" s="46"/>
      <c r="G15" s="46"/>
      <c r="H15" s="47"/>
      <c r="I15" s="15"/>
      <c r="J15" s="15"/>
      <c r="K15" s="11"/>
    </row>
    <row r="16" spans="1:11" x14ac:dyDescent="0.25">
      <c r="A16" s="46"/>
      <c r="B16" s="45"/>
      <c r="C16" s="45"/>
      <c r="D16" s="46"/>
      <c r="E16" s="46"/>
      <c r="F16" s="46"/>
      <c r="G16" s="46"/>
      <c r="H16" s="47"/>
      <c r="I16" s="15"/>
      <c r="J16" s="15"/>
      <c r="K16" s="11"/>
    </row>
    <row r="17" spans="1:11" s="23" customFormat="1" ht="18" x14ac:dyDescent="0.25">
      <c r="A17" s="75" t="s">
        <v>18</v>
      </c>
      <c r="B17" s="76" t="s">
        <v>4</v>
      </c>
      <c r="C17" s="77" t="s">
        <v>286</v>
      </c>
      <c r="D17" s="75"/>
      <c r="E17" s="75"/>
      <c r="F17" s="76" t="s">
        <v>4</v>
      </c>
      <c r="G17" s="80">
        <f>(C6*C9)/(C7^0.5)</f>
        <v>4.8903799777246983E-3</v>
      </c>
      <c r="H17" s="79" t="s">
        <v>268</v>
      </c>
      <c r="I17" s="21"/>
      <c r="J17" s="21"/>
      <c r="K17" s="22"/>
    </row>
    <row r="18" spans="1:11" x14ac:dyDescent="0.25">
      <c r="A18" s="46"/>
      <c r="B18" s="45"/>
      <c r="C18" s="45"/>
      <c r="D18" s="46"/>
      <c r="E18" s="46"/>
      <c r="F18" s="45"/>
      <c r="G18" s="44"/>
      <c r="H18" s="47"/>
      <c r="I18" s="15"/>
      <c r="J18" s="15"/>
      <c r="K18" s="11"/>
    </row>
    <row r="19" spans="1:11" x14ac:dyDescent="0.25">
      <c r="A19" s="19"/>
      <c r="B19" s="20"/>
      <c r="C19" s="20"/>
      <c r="D19" s="19"/>
      <c r="E19" s="19"/>
      <c r="F19" s="19"/>
      <c r="G19" s="19"/>
      <c r="H19" s="29"/>
      <c r="I19" s="15"/>
      <c r="J19" s="15"/>
      <c r="K19" s="11"/>
    </row>
    <row r="20" spans="1:11" x14ac:dyDescent="0.25">
      <c r="A20" s="102" t="s">
        <v>425</v>
      </c>
      <c r="B20" s="20"/>
      <c r="C20" s="20"/>
      <c r="D20" s="19"/>
      <c r="E20" s="19"/>
      <c r="F20" s="19"/>
      <c r="G20" s="19"/>
      <c r="H20" s="29"/>
      <c r="I20" s="15"/>
      <c r="J20" s="15"/>
      <c r="K20" s="11"/>
    </row>
    <row r="21" spans="1:11" x14ac:dyDescent="0.25">
      <c r="A21" s="102" t="s">
        <v>426</v>
      </c>
      <c r="B21" s="20"/>
      <c r="C21" s="20"/>
      <c r="D21" s="19"/>
      <c r="E21" s="19"/>
      <c r="F21" s="19"/>
      <c r="G21" s="19"/>
      <c r="H21" s="29"/>
      <c r="I21" s="15"/>
      <c r="J21" s="15"/>
      <c r="K21" s="11"/>
    </row>
    <row r="22" spans="1:11" x14ac:dyDescent="0.25">
      <c r="A22" s="102" t="s">
        <v>427</v>
      </c>
      <c r="B22" s="20"/>
      <c r="C22" s="20"/>
      <c r="D22" s="19"/>
      <c r="E22" s="19"/>
      <c r="F22" s="19"/>
      <c r="G22" s="19"/>
      <c r="H22" s="29"/>
      <c r="I22" s="15"/>
      <c r="J22" s="15"/>
      <c r="K22" s="11"/>
    </row>
    <row r="23" spans="1:11" x14ac:dyDescent="0.25">
      <c r="A23" s="102" t="s">
        <v>428</v>
      </c>
      <c r="B23" s="9"/>
      <c r="C23" s="9"/>
      <c r="D23" s="10"/>
      <c r="E23" s="10"/>
      <c r="F23" s="10"/>
      <c r="G23" s="10"/>
      <c r="H23" s="24"/>
      <c r="I23" s="4"/>
      <c r="J23" s="4"/>
    </row>
    <row r="24" spans="1:11" x14ac:dyDescent="0.25">
      <c r="A24" s="103" t="s">
        <v>429</v>
      </c>
      <c r="B24" s="9"/>
      <c r="C24" s="9"/>
      <c r="D24" s="10"/>
      <c r="E24" s="10"/>
      <c r="F24" s="10"/>
      <c r="G24" s="10"/>
      <c r="H24" s="24"/>
      <c r="I24" s="4"/>
      <c r="J24" s="4"/>
    </row>
    <row r="25" spans="1:11" x14ac:dyDescent="0.25">
      <c r="A25" s="10"/>
      <c r="B25" s="9"/>
      <c r="C25" s="9"/>
      <c r="D25" s="10"/>
      <c r="E25" s="10"/>
      <c r="F25" s="10"/>
      <c r="G25" s="10"/>
      <c r="H25" s="24"/>
      <c r="I25" s="4"/>
      <c r="J25" s="4"/>
    </row>
    <row r="26" spans="1:11" x14ac:dyDescent="0.25">
      <c r="A26" s="4"/>
      <c r="B26" s="6"/>
      <c r="C26" s="6"/>
      <c r="D26" s="4"/>
      <c r="E26" s="4"/>
      <c r="F26" s="4"/>
      <c r="G26" s="4"/>
      <c r="H26" s="24"/>
      <c r="I26" s="4"/>
      <c r="J26" s="4"/>
    </row>
    <row r="27" spans="1:11" x14ac:dyDescent="0.25">
      <c r="A27" s="4"/>
      <c r="B27" s="6"/>
      <c r="C27" s="6"/>
      <c r="D27" s="4"/>
      <c r="E27" s="4"/>
      <c r="F27" s="4"/>
      <c r="G27" s="4"/>
      <c r="H27" s="24"/>
      <c r="I27" s="4"/>
      <c r="J27" s="4"/>
    </row>
    <row r="28" spans="1:11" x14ac:dyDescent="0.25">
      <c r="A28" s="4"/>
      <c r="B28" s="6"/>
      <c r="C28" s="6"/>
      <c r="D28" s="4"/>
      <c r="E28" s="4"/>
      <c r="F28" s="4"/>
      <c r="G28" s="4"/>
      <c r="H28" s="24"/>
      <c r="I28" s="4"/>
      <c r="J28" s="4"/>
    </row>
    <row r="29" spans="1:11" x14ac:dyDescent="0.25">
      <c r="A29" s="4"/>
      <c r="B29" s="6"/>
      <c r="C29" s="6"/>
      <c r="D29" s="4"/>
      <c r="E29" s="4"/>
      <c r="F29" s="4"/>
      <c r="G29" s="4"/>
      <c r="H29" s="24"/>
      <c r="I29" s="4"/>
      <c r="J29" s="4"/>
    </row>
    <row r="30" spans="1:11" x14ac:dyDescent="0.25">
      <c r="A30" s="4"/>
      <c r="B30" s="6"/>
      <c r="C30" s="6"/>
      <c r="D30" s="4"/>
      <c r="E30" s="4"/>
      <c r="F30" s="4"/>
      <c r="G30" s="4"/>
      <c r="H30" s="24"/>
      <c r="I30" s="4"/>
      <c r="J30" s="4"/>
    </row>
    <row r="31" spans="1:11" x14ac:dyDescent="0.25">
      <c r="A31" s="4"/>
      <c r="B31" s="6"/>
      <c r="C31" s="6"/>
      <c r="D31" s="4"/>
      <c r="E31" s="4"/>
      <c r="F31" s="4"/>
      <c r="G31" s="4"/>
      <c r="H31" s="24"/>
      <c r="I31" s="4"/>
      <c r="J31" s="4"/>
    </row>
    <row r="32" spans="1:11" x14ac:dyDescent="0.25">
      <c r="A32" s="4"/>
      <c r="B32" s="6"/>
      <c r="C32" s="6"/>
      <c r="D32" s="4"/>
      <c r="E32" s="4"/>
      <c r="F32" s="4"/>
      <c r="G32" s="4"/>
      <c r="H32" s="24"/>
      <c r="I32" s="4"/>
      <c r="J32" s="4"/>
    </row>
  </sheetData>
  <sheetProtection sheet="1" objects="1" scenarios="1"/>
  <mergeCells count="2">
    <mergeCell ref="A1:D1"/>
    <mergeCell ref="A11:D11"/>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9217" r:id="rId4">
          <objectPr defaultSize="0" autoPict="0" r:id="rId5">
            <anchor moveWithCells="1">
              <from>
                <xdr:col>2</xdr:col>
                <xdr:colOff>19050</xdr:colOff>
                <xdr:row>11</xdr:row>
                <xdr:rowOff>28575</xdr:rowOff>
              </from>
              <to>
                <xdr:col>2</xdr:col>
                <xdr:colOff>619125</xdr:colOff>
                <xdr:row>13</xdr:row>
                <xdr:rowOff>95250</xdr:rowOff>
              </to>
            </anchor>
          </objectPr>
        </oleObject>
      </mc:Choice>
      <mc:Fallback>
        <oleObject progId="Equation.3" shapeId="9217"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K32"/>
  <sheetViews>
    <sheetView zoomScaleNormal="100" workbookViewId="0">
      <selection activeCell="G26" sqref="G26"/>
    </sheetView>
  </sheetViews>
  <sheetFormatPr defaultRowHeight="15.75" x14ac:dyDescent="0.25"/>
  <cols>
    <col min="1" max="1" width="35.5703125" customWidth="1"/>
    <col min="2" max="2" width="9.140625" style="1"/>
    <col min="3" max="3" width="10.7109375" style="1" customWidth="1"/>
    <col min="4" max="4" width="17.85546875" customWidth="1"/>
    <col min="5" max="5" width="12.42578125" customWidth="1"/>
    <col min="7" max="7" width="13.140625" bestFit="1" customWidth="1"/>
    <col min="8" max="8" width="9.140625" style="25"/>
  </cols>
  <sheetData>
    <row r="1" spans="1:11" x14ac:dyDescent="0.25">
      <c r="A1" s="111" t="s">
        <v>389</v>
      </c>
      <c r="B1" s="112"/>
      <c r="C1" s="112"/>
      <c r="D1" s="112"/>
      <c r="E1" s="46"/>
      <c r="F1" s="46"/>
      <c r="G1" s="46"/>
      <c r="H1" s="47"/>
      <c r="I1" s="15"/>
      <c r="J1" s="15"/>
      <c r="K1" s="11"/>
    </row>
    <row r="2" spans="1:11" x14ac:dyDescent="0.25">
      <c r="A2" s="46"/>
      <c r="B2" s="45"/>
      <c r="C2" s="45"/>
      <c r="D2" s="46"/>
      <c r="E2" s="46"/>
      <c r="F2" s="46"/>
      <c r="G2" s="46"/>
      <c r="H2" s="47"/>
      <c r="I2" s="15"/>
      <c r="J2" s="15"/>
      <c r="K2" s="11"/>
    </row>
    <row r="3" spans="1:11" x14ac:dyDescent="0.25">
      <c r="A3" s="46" t="s">
        <v>179</v>
      </c>
      <c r="B3" s="45"/>
      <c r="C3" s="45"/>
      <c r="D3" s="46"/>
      <c r="E3" s="46"/>
      <c r="F3" s="46"/>
      <c r="G3" s="46"/>
      <c r="H3" s="47"/>
      <c r="I3" s="15"/>
      <c r="J3" s="15"/>
      <c r="K3" s="11"/>
    </row>
    <row r="4" spans="1:11" x14ac:dyDescent="0.25">
      <c r="A4" s="46"/>
      <c r="B4" s="45"/>
      <c r="C4" s="45"/>
      <c r="D4" s="46"/>
      <c r="E4" s="46"/>
      <c r="F4" s="46"/>
      <c r="G4" s="46"/>
      <c r="H4" s="47"/>
      <c r="I4" s="15"/>
      <c r="J4" s="15"/>
      <c r="K4" s="11"/>
    </row>
    <row r="5" spans="1:11" ht="30" x14ac:dyDescent="0.25">
      <c r="A5" s="83" t="s">
        <v>410</v>
      </c>
      <c r="B5" s="45" t="s">
        <v>4</v>
      </c>
      <c r="C5" s="49" t="s">
        <v>409</v>
      </c>
      <c r="D5" s="99">
        <v>356.06</v>
      </c>
      <c r="E5" s="46" t="s">
        <v>411</v>
      </c>
      <c r="F5" s="46"/>
      <c r="G5" s="46"/>
      <c r="H5" s="47"/>
      <c r="I5" s="15"/>
      <c r="J5" s="15"/>
      <c r="K5" s="11"/>
    </row>
    <row r="6" spans="1:11" x14ac:dyDescent="0.25">
      <c r="A6" s="46" t="s">
        <v>183</v>
      </c>
      <c r="B6" s="45" t="s">
        <v>4</v>
      </c>
      <c r="C6" s="98">
        <v>0.97499999999999998</v>
      </c>
      <c r="D6" s="46"/>
      <c r="E6" s="46" t="s">
        <v>379</v>
      </c>
      <c r="F6" s="46"/>
      <c r="G6" s="46"/>
      <c r="H6" s="47"/>
      <c r="I6" s="15"/>
      <c r="J6" s="15"/>
      <c r="K6" s="11"/>
    </row>
    <row r="7" spans="1:11" x14ac:dyDescent="0.25">
      <c r="A7" s="46" t="s">
        <v>412</v>
      </c>
      <c r="B7" s="45" t="s">
        <v>4</v>
      </c>
      <c r="C7" s="98">
        <v>579.66999999999996</v>
      </c>
      <c r="D7" s="46"/>
      <c r="E7" s="46" t="s">
        <v>413</v>
      </c>
      <c r="F7" s="46"/>
      <c r="G7" s="46"/>
      <c r="H7" s="47"/>
      <c r="I7" s="15"/>
      <c r="J7" s="15"/>
      <c r="K7" s="11"/>
    </row>
    <row r="8" spans="1:11" ht="30" x14ac:dyDescent="0.25">
      <c r="A8" s="83" t="s">
        <v>414</v>
      </c>
      <c r="B8" s="45" t="s">
        <v>4</v>
      </c>
      <c r="C8" s="98">
        <v>559.66999999999996</v>
      </c>
      <c r="D8" s="50"/>
      <c r="E8" s="46" t="s">
        <v>415</v>
      </c>
      <c r="F8" s="46"/>
      <c r="G8" s="46"/>
      <c r="H8" s="47"/>
      <c r="I8" s="15"/>
      <c r="J8" s="15"/>
      <c r="K8" s="11"/>
    </row>
    <row r="9" spans="1:11" x14ac:dyDescent="0.25">
      <c r="A9" s="46"/>
      <c r="B9" s="45"/>
      <c r="C9" s="45"/>
      <c r="D9" s="46"/>
      <c r="E9" s="46"/>
      <c r="F9" s="46"/>
      <c r="G9" s="46"/>
      <c r="H9" s="47"/>
      <c r="I9" s="15"/>
      <c r="J9" s="15"/>
      <c r="K9" s="11"/>
    </row>
    <row r="10" spans="1:11" x14ac:dyDescent="0.25">
      <c r="A10" s="46"/>
      <c r="B10" s="45"/>
      <c r="C10" s="45"/>
      <c r="D10" s="46"/>
      <c r="E10" s="46"/>
      <c r="F10" s="46"/>
      <c r="G10" s="46"/>
      <c r="H10" s="47"/>
      <c r="I10" s="15"/>
      <c r="J10" s="15"/>
      <c r="K10" s="11"/>
    </row>
    <row r="11" spans="1:11" ht="49.5" customHeight="1" x14ac:dyDescent="0.25">
      <c r="A11" s="108" t="s">
        <v>408</v>
      </c>
      <c r="B11" s="109"/>
      <c r="C11" s="109"/>
      <c r="D11" s="109"/>
      <c r="E11" s="46"/>
      <c r="F11" s="46"/>
      <c r="G11" s="46"/>
      <c r="H11" s="47"/>
      <c r="I11" s="15"/>
      <c r="J11" s="15"/>
      <c r="K11" s="11"/>
    </row>
    <row r="12" spans="1:11" x14ac:dyDescent="0.25">
      <c r="A12" s="46"/>
      <c r="B12" s="45"/>
      <c r="C12" s="45"/>
      <c r="D12" s="46"/>
      <c r="E12" s="46"/>
      <c r="F12" s="46"/>
      <c r="G12" s="46"/>
      <c r="H12" s="47"/>
      <c r="I12" s="15"/>
      <c r="J12" s="15"/>
      <c r="K12" s="11"/>
    </row>
    <row r="13" spans="1:11" x14ac:dyDescent="0.25">
      <c r="A13" s="46" t="s">
        <v>41</v>
      </c>
      <c r="B13" s="45" t="s">
        <v>4</v>
      </c>
      <c r="C13" s="53"/>
      <c r="D13" s="53"/>
      <c r="E13" s="46"/>
      <c r="F13" s="46"/>
      <c r="G13" s="51" t="s">
        <v>279</v>
      </c>
      <c r="H13" s="47"/>
      <c r="I13" s="15"/>
      <c r="J13" s="15"/>
      <c r="K13" s="11"/>
    </row>
    <row r="14" spans="1:11" x14ac:dyDescent="0.25">
      <c r="A14" s="46"/>
      <c r="B14" s="45"/>
      <c r="C14" s="45"/>
      <c r="D14" s="46"/>
      <c r="E14" s="46"/>
      <c r="F14" s="46"/>
      <c r="G14" s="52"/>
      <c r="H14" s="47"/>
      <c r="I14" s="15"/>
      <c r="J14" s="15"/>
      <c r="K14" s="11"/>
    </row>
    <row r="15" spans="1:11" x14ac:dyDescent="0.25">
      <c r="A15" s="54" t="s">
        <v>200</v>
      </c>
      <c r="B15" s="45"/>
      <c r="C15" s="45"/>
      <c r="D15" s="46"/>
      <c r="E15" s="46"/>
      <c r="F15" s="46"/>
      <c r="G15" s="46"/>
      <c r="H15" s="47"/>
      <c r="I15" s="15"/>
      <c r="J15" s="15"/>
      <c r="K15" s="11"/>
    </row>
    <row r="16" spans="1:11" x14ac:dyDescent="0.25">
      <c r="A16" s="46"/>
      <c r="B16" s="45"/>
      <c r="C16" s="45"/>
      <c r="D16" s="46"/>
      <c r="E16" s="46"/>
      <c r="F16" s="46"/>
      <c r="G16" s="46"/>
      <c r="H16" s="47"/>
      <c r="I16" s="15"/>
      <c r="J16" s="15"/>
      <c r="K16" s="11"/>
    </row>
    <row r="17" spans="1:11" s="23" customFormat="1" x14ac:dyDescent="0.25">
      <c r="A17" s="75" t="s">
        <v>41</v>
      </c>
      <c r="B17" s="76" t="s">
        <v>4</v>
      </c>
      <c r="C17" s="77" t="s">
        <v>416</v>
      </c>
      <c r="D17" s="75"/>
      <c r="E17" s="75"/>
      <c r="F17" s="76" t="s">
        <v>4</v>
      </c>
      <c r="G17" s="80">
        <v>2.6542999999999998E-4</v>
      </c>
      <c r="H17" s="79" t="s">
        <v>268</v>
      </c>
      <c r="I17" s="21"/>
      <c r="J17" s="21"/>
      <c r="K17" s="22"/>
    </row>
    <row r="18" spans="1:11" x14ac:dyDescent="0.25">
      <c r="A18" s="46"/>
      <c r="B18" s="45"/>
      <c r="C18" s="45"/>
      <c r="D18" s="46"/>
      <c r="E18" s="46"/>
      <c r="F18" s="45"/>
      <c r="G18" s="44"/>
      <c r="H18" s="47"/>
      <c r="I18" s="15"/>
      <c r="J18" s="15"/>
      <c r="K18" s="11"/>
    </row>
    <row r="19" spans="1:11" x14ac:dyDescent="0.25">
      <c r="A19" s="19"/>
      <c r="B19" s="20"/>
      <c r="C19" s="20"/>
      <c r="D19" s="19"/>
      <c r="E19" s="19"/>
      <c r="F19" s="19"/>
      <c r="G19" s="19"/>
      <c r="H19" s="29"/>
      <c r="I19" s="15"/>
      <c r="J19" s="15"/>
      <c r="K19" s="11"/>
    </row>
    <row r="20" spans="1:11" x14ac:dyDescent="0.25">
      <c r="A20" s="102" t="s">
        <v>425</v>
      </c>
      <c r="B20" s="20"/>
      <c r="C20" s="20"/>
      <c r="D20" s="19"/>
      <c r="E20" s="19"/>
      <c r="F20" s="19"/>
      <c r="G20" s="19"/>
      <c r="H20" s="29"/>
      <c r="I20" s="15"/>
      <c r="J20" s="15"/>
      <c r="K20" s="11"/>
    </row>
    <row r="21" spans="1:11" x14ac:dyDescent="0.25">
      <c r="A21" s="102" t="s">
        <v>426</v>
      </c>
      <c r="B21" s="20"/>
      <c r="C21" s="20"/>
      <c r="D21" s="19"/>
      <c r="E21" s="19"/>
      <c r="F21" s="19"/>
      <c r="G21" s="19"/>
      <c r="H21" s="29"/>
      <c r="I21" s="15"/>
      <c r="J21" s="15"/>
      <c r="K21" s="11"/>
    </row>
    <row r="22" spans="1:11" x14ac:dyDescent="0.25">
      <c r="A22" s="102" t="s">
        <v>427</v>
      </c>
      <c r="B22" s="20"/>
      <c r="C22" s="20"/>
      <c r="D22" s="19"/>
      <c r="E22" s="19"/>
      <c r="F22" s="19"/>
      <c r="G22" s="19"/>
      <c r="H22" s="29"/>
      <c r="I22" s="15"/>
      <c r="J22" s="15"/>
      <c r="K22" s="11"/>
    </row>
    <row r="23" spans="1:11" x14ac:dyDescent="0.25">
      <c r="A23" s="102" t="s">
        <v>428</v>
      </c>
      <c r="B23" s="9"/>
      <c r="C23" s="9"/>
      <c r="D23" s="10"/>
      <c r="E23" s="10"/>
      <c r="F23" s="10"/>
      <c r="G23" s="10"/>
      <c r="H23" s="24"/>
      <c r="I23" s="4"/>
      <c r="J23" s="4"/>
    </row>
    <row r="24" spans="1:11" x14ac:dyDescent="0.25">
      <c r="A24" s="103" t="s">
        <v>429</v>
      </c>
      <c r="B24" s="9"/>
      <c r="C24" s="9"/>
      <c r="D24" s="10"/>
      <c r="E24" s="10"/>
      <c r="F24" s="10"/>
      <c r="G24" s="10"/>
      <c r="H24" s="24"/>
      <c r="I24" s="4"/>
      <c r="J24" s="4"/>
    </row>
    <row r="25" spans="1:11" x14ac:dyDescent="0.25">
      <c r="A25" s="10"/>
      <c r="B25" s="9"/>
      <c r="C25" s="9"/>
      <c r="D25" s="10"/>
      <c r="E25" s="10"/>
      <c r="F25" s="10"/>
      <c r="G25" s="10"/>
      <c r="H25" s="24"/>
      <c r="I25" s="4"/>
      <c r="J25" s="4"/>
    </row>
    <row r="26" spans="1:11" x14ac:dyDescent="0.25">
      <c r="A26" s="4"/>
      <c r="B26" s="6"/>
      <c r="C26" s="6"/>
      <c r="D26" s="4"/>
      <c r="E26" s="4"/>
      <c r="F26" s="4"/>
      <c r="G26" s="4"/>
      <c r="H26" s="24"/>
      <c r="I26" s="4"/>
      <c r="J26" s="4"/>
    </row>
    <row r="27" spans="1:11" x14ac:dyDescent="0.25">
      <c r="A27" s="4"/>
      <c r="B27" s="6"/>
      <c r="C27" s="6"/>
      <c r="D27" s="4"/>
      <c r="E27" s="4"/>
      <c r="F27" s="4"/>
      <c r="G27" s="4"/>
      <c r="H27" s="24"/>
      <c r="I27" s="4"/>
      <c r="J27" s="4"/>
    </row>
    <row r="28" spans="1:11" x14ac:dyDescent="0.25">
      <c r="A28" s="4"/>
      <c r="B28" s="6"/>
      <c r="C28" s="6"/>
      <c r="D28" s="4"/>
      <c r="E28" s="4"/>
      <c r="F28" s="4"/>
      <c r="G28" s="4"/>
      <c r="H28" s="24"/>
      <c r="I28" s="4"/>
      <c r="J28" s="4"/>
    </row>
    <row r="29" spans="1:11" x14ac:dyDescent="0.25">
      <c r="A29" s="4"/>
      <c r="B29" s="6"/>
      <c r="C29" s="6"/>
      <c r="D29" s="4"/>
      <c r="E29" s="4"/>
      <c r="F29" s="4"/>
      <c r="G29" s="4"/>
      <c r="H29" s="24"/>
      <c r="I29" s="4"/>
      <c r="J29" s="4"/>
    </row>
    <row r="30" spans="1:11" x14ac:dyDescent="0.25">
      <c r="A30" s="4"/>
      <c r="B30" s="6"/>
      <c r="C30" s="6"/>
      <c r="D30" s="4"/>
      <c r="E30" s="4"/>
      <c r="F30" s="4"/>
      <c r="G30" s="4"/>
      <c r="H30" s="24"/>
      <c r="I30" s="4"/>
      <c r="J30" s="4"/>
    </row>
    <row r="31" spans="1:11" x14ac:dyDescent="0.25">
      <c r="A31" s="4"/>
      <c r="B31" s="6"/>
      <c r="C31" s="6"/>
      <c r="D31" s="4"/>
      <c r="E31" s="4"/>
      <c r="F31" s="4"/>
      <c r="G31" s="4"/>
      <c r="H31" s="24"/>
      <c r="I31" s="4"/>
      <c r="J31" s="4"/>
    </row>
    <row r="32" spans="1:11" x14ac:dyDescent="0.25">
      <c r="A32" s="4"/>
      <c r="B32" s="6"/>
      <c r="C32" s="6"/>
      <c r="D32" s="4"/>
      <c r="E32" s="4"/>
      <c r="F32" s="4"/>
      <c r="G32" s="4"/>
      <c r="H32" s="24"/>
      <c r="I32" s="4"/>
      <c r="J32" s="4"/>
    </row>
  </sheetData>
  <sheetProtection sheet="1" objects="1" scenarios="1"/>
  <mergeCells count="2">
    <mergeCell ref="A1:D1"/>
    <mergeCell ref="A11:D11"/>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10241" r:id="rId4">
          <objectPr defaultSize="0" autoPict="0" r:id="rId5">
            <anchor moveWithCells="1">
              <from>
                <xdr:col>1</xdr:col>
                <xdr:colOff>542925</xdr:colOff>
                <xdr:row>11</xdr:row>
                <xdr:rowOff>28575</xdr:rowOff>
              </from>
              <to>
                <xdr:col>3</xdr:col>
                <xdr:colOff>866775</xdr:colOff>
                <xdr:row>13</xdr:row>
                <xdr:rowOff>133350</xdr:rowOff>
              </to>
            </anchor>
          </objectPr>
        </oleObject>
      </mc:Choice>
      <mc:Fallback>
        <oleObject progId="Equation.3" shapeId="10241"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K38"/>
  <sheetViews>
    <sheetView tabSelected="1" topLeftCell="A2" zoomScaleNormal="100" workbookViewId="0">
      <selection activeCell="G26" sqref="G26"/>
    </sheetView>
  </sheetViews>
  <sheetFormatPr defaultRowHeight="15.75" x14ac:dyDescent="0.25"/>
  <cols>
    <col min="1" max="1" width="41.5703125" bestFit="1" customWidth="1"/>
    <col min="2" max="2" width="9.140625" style="1"/>
    <col min="3" max="3" width="10.7109375" style="1" customWidth="1"/>
    <col min="4" max="4" width="15" customWidth="1"/>
    <col min="5" max="5" width="12.42578125" customWidth="1"/>
    <col min="6" max="6" width="9.140625" style="1"/>
    <col min="7" max="7" width="9.140625" style="25"/>
    <col min="8" max="8" width="10.5703125" style="25" bestFit="1" customWidth="1"/>
  </cols>
  <sheetData>
    <row r="1" spans="1:11" ht="32.25" customHeight="1" x14ac:dyDescent="0.25">
      <c r="A1" s="113" t="s">
        <v>391</v>
      </c>
      <c r="B1" s="114"/>
      <c r="C1" s="114"/>
      <c r="D1" s="114"/>
      <c r="E1" s="46"/>
      <c r="F1" s="45"/>
      <c r="G1" s="47"/>
      <c r="H1" s="47"/>
      <c r="I1" s="48"/>
      <c r="J1" s="15"/>
      <c r="K1" s="11"/>
    </row>
    <row r="2" spans="1:11" x14ac:dyDescent="0.25">
      <c r="A2" s="46"/>
      <c r="B2" s="45"/>
      <c r="C2" s="45"/>
      <c r="D2" s="46"/>
      <c r="E2" s="46"/>
      <c r="F2" s="45"/>
      <c r="G2" s="47"/>
      <c r="H2" s="47"/>
      <c r="I2" s="48"/>
      <c r="J2" s="15"/>
      <c r="K2" s="11"/>
    </row>
    <row r="3" spans="1:11" x14ac:dyDescent="0.25">
      <c r="A3" s="46" t="s">
        <v>179</v>
      </c>
      <c r="B3" s="45"/>
      <c r="C3" s="45"/>
      <c r="D3" s="46"/>
      <c r="E3" s="46"/>
      <c r="F3" s="45"/>
      <c r="G3" s="47"/>
      <c r="H3" s="47"/>
      <c r="I3" s="48"/>
      <c r="J3" s="15"/>
      <c r="K3" s="11"/>
    </row>
    <row r="4" spans="1:11" x14ac:dyDescent="0.25">
      <c r="A4" s="46"/>
      <c r="B4" s="45"/>
      <c r="C4" s="45"/>
      <c r="D4" s="46"/>
      <c r="E4" s="46"/>
      <c r="F4" s="45"/>
      <c r="G4" s="47"/>
      <c r="H4" s="47"/>
      <c r="I4" s="48"/>
      <c r="J4" s="15"/>
      <c r="K4" s="11"/>
    </row>
    <row r="5" spans="1:11" x14ac:dyDescent="0.25">
      <c r="A5" s="46" t="s">
        <v>180</v>
      </c>
      <c r="B5" s="45" t="s">
        <v>4</v>
      </c>
      <c r="C5" s="94">
        <v>475</v>
      </c>
      <c r="D5" s="46" t="s">
        <v>190</v>
      </c>
      <c r="E5" s="46"/>
      <c r="F5" s="45"/>
      <c r="G5" s="47"/>
      <c r="H5" s="47"/>
      <c r="I5" s="48"/>
      <c r="J5" s="15"/>
      <c r="K5" s="11"/>
    </row>
    <row r="6" spans="1:11" x14ac:dyDescent="0.25">
      <c r="A6" s="46" t="s">
        <v>291</v>
      </c>
      <c r="B6" s="45" t="s">
        <v>4</v>
      </c>
      <c r="C6" s="94">
        <v>350</v>
      </c>
      <c r="D6" s="46" t="s">
        <v>190</v>
      </c>
      <c r="E6" s="46"/>
      <c r="F6" s="45"/>
      <c r="G6" s="47"/>
      <c r="H6" s="47"/>
      <c r="I6" s="48"/>
      <c r="J6" s="15"/>
      <c r="K6" s="11"/>
    </row>
    <row r="7" spans="1:11" ht="18" x14ac:dyDescent="0.25">
      <c r="A7" s="46" t="s">
        <v>290</v>
      </c>
      <c r="B7" s="45" t="s">
        <v>4</v>
      </c>
      <c r="C7" s="98">
        <v>530</v>
      </c>
      <c r="D7" s="50" t="s">
        <v>201</v>
      </c>
      <c r="E7" s="46"/>
      <c r="F7" s="45"/>
      <c r="G7" s="47"/>
      <c r="H7" s="47"/>
      <c r="I7" s="48"/>
      <c r="J7" s="15"/>
      <c r="K7" s="11"/>
    </row>
    <row r="8" spans="1:11" x14ac:dyDescent="0.25">
      <c r="A8" s="46" t="s">
        <v>288</v>
      </c>
      <c r="B8" s="45" t="s">
        <v>4</v>
      </c>
      <c r="C8" s="98">
        <v>0.65</v>
      </c>
      <c r="D8" s="46"/>
      <c r="E8" s="46"/>
      <c r="F8" s="45"/>
      <c r="G8" s="47"/>
      <c r="H8" s="47"/>
      <c r="I8" s="48"/>
      <c r="J8" s="15"/>
      <c r="K8" s="11"/>
    </row>
    <row r="9" spans="1:11" x14ac:dyDescent="0.25">
      <c r="A9" s="46" t="s">
        <v>289</v>
      </c>
      <c r="B9" s="45" t="s">
        <v>4</v>
      </c>
      <c r="C9" s="98">
        <v>2</v>
      </c>
      <c r="D9" s="46" t="s">
        <v>257</v>
      </c>
      <c r="E9" s="46"/>
      <c r="F9" s="45"/>
      <c r="G9" s="47"/>
      <c r="H9" s="47"/>
      <c r="I9" s="48"/>
      <c r="J9" s="15"/>
      <c r="K9" s="11"/>
    </row>
    <row r="10" spans="1:11" x14ac:dyDescent="0.25">
      <c r="A10" s="46" t="s">
        <v>287</v>
      </c>
      <c r="B10" s="45" t="s">
        <v>4</v>
      </c>
      <c r="C10" s="98">
        <v>32</v>
      </c>
      <c r="D10" s="46" t="s">
        <v>193</v>
      </c>
      <c r="E10" s="46"/>
      <c r="F10" s="45"/>
      <c r="G10" s="47"/>
      <c r="H10" s="47"/>
      <c r="I10" s="48"/>
      <c r="J10" s="15"/>
      <c r="K10" s="11"/>
    </row>
    <row r="11" spans="1:11" x14ac:dyDescent="0.25">
      <c r="A11" s="46"/>
      <c r="B11" s="45"/>
      <c r="C11" s="45"/>
      <c r="D11" s="46"/>
      <c r="E11" s="46"/>
      <c r="F11" s="45"/>
      <c r="G11" s="47"/>
      <c r="H11" s="47"/>
      <c r="I11" s="48"/>
      <c r="J11" s="15"/>
      <c r="K11" s="11"/>
    </row>
    <row r="12" spans="1:11" x14ac:dyDescent="0.25">
      <c r="A12" s="46"/>
      <c r="B12" s="45"/>
      <c r="C12" s="45"/>
      <c r="D12" s="46"/>
      <c r="E12" s="46"/>
      <c r="F12" s="45"/>
      <c r="G12" s="47"/>
      <c r="H12" s="47"/>
      <c r="I12" s="48"/>
      <c r="J12" s="15"/>
      <c r="K12" s="11"/>
    </row>
    <row r="13" spans="1:11" x14ac:dyDescent="0.25">
      <c r="A13" s="46" t="s">
        <v>104</v>
      </c>
      <c r="B13" s="45" t="s">
        <v>4</v>
      </c>
      <c r="C13" s="110"/>
      <c r="D13" s="110"/>
      <c r="E13" s="46"/>
      <c r="F13" s="45"/>
      <c r="G13" s="47" t="s">
        <v>390</v>
      </c>
      <c r="H13" s="47"/>
      <c r="I13" s="48"/>
      <c r="J13" s="15"/>
      <c r="K13" s="11"/>
    </row>
    <row r="14" spans="1:11" ht="59.25" customHeight="1" x14ac:dyDescent="0.25">
      <c r="A14" s="46"/>
      <c r="B14" s="45"/>
      <c r="C14" s="45"/>
      <c r="D14" s="46"/>
      <c r="E14" s="46"/>
      <c r="F14" s="45"/>
      <c r="G14" s="47"/>
      <c r="H14" s="47"/>
      <c r="I14" s="48"/>
      <c r="J14" s="15"/>
      <c r="K14" s="11"/>
    </row>
    <row r="15" spans="1:11" x14ac:dyDescent="0.25">
      <c r="A15" s="46" t="s">
        <v>55</v>
      </c>
      <c r="B15" s="45" t="s">
        <v>4</v>
      </c>
      <c r="C15" s="53"/>
      <c r="D15" s="46"/>
      <c r="E15" s="46"/>
      <c r="F15" s="45"/>
      <c r="G15" s="47" t="s">
        <v>292</v>
      </c>
      <c r="H15" s="47"/>
      <c r="I15" s="48"/>
      <c r="J15" s="15"/>
      <c r="K15" s="11"/>
    </row>
    <row r="16" spans="1:11" ht="53.25" customHeight="1" x14ac:dyDescent="0.25">
      <c r="A16" s="46"/>
      <c r="B16" s="45"/>
      <c r="C16" s="45"/>
      <c r="D16" s="46"/>
      <c r="E16" s="46"/>
      <c r="F16" s="45"/>
      <c r="G16" s="47"/>
      <c r="H16" s="47"/>
      <c r="I16" s="48"/>
      <c r="J16" s="15"/>
      <c r="K16" s="11"/>
    </row>
    <row r="17" spans="1:11" x14ac:dyDescent="0.25">
      <c r="A17" s="46" t="s">
        <v>129</v>
      </c>
      <c r="B17" s="45" t="s">
        <v>4</v>
      </c>
      <c r="C17" s="53"/>
      <c r="D17" s="46"/>
      <c r="E17" s="46"/>
      <c r="F17" s="45"/>
      <c r="G17" s="47" t="s">
        <v>293</v>
      </c>
      <c r="H17" s="47"/>
      <c r="I17" s="48"/>
      <c r="J17" s="15"/>
      <c r="K17" s="11"/>
    </row>
    <row r="18" spans="1:11" x14ac:dyDescent="0.25">
      <c r="A18" s="46"/>
      <c r="B18" s="45"/>
      <c r="C18" s="45"/>
      <c r="D18" s="46"/>
      <c r="E18" s="46"/>
      <c r="F18" s="45"/>
      <c r="G18" s="47"/>
      <c r="H18" s="47"/>
      <c r="I18" s="48"/>
      <c r="J18" s="15"/>
      <c r="K18" s="11"/>
    </row>
    <row r="19" spans="1:11" x14ac:dyDescent="0.25">
      <c r="A19" s="54" t="s">
        <v>200</v>
      </c>
      <c r="B19" s="45"/>
      <c r="C19" s="45"/>
      <c r="D19" s="46"/>
      <c r="E19" s="46"/>
      <c r="F19" s="45"/>
      <c r="G19" s="47"/>
      <c r="H19" s="47"/>
      <c r="I19" s="48"/>
      <c r="J19" s="15"/>
      <c r="K19" s="11"/>
    </row>
    <row r="20" spans="1:11" x14ac:dyDescent="0.25">
      <c r="A20" s="46"/>
      <c r="B20" s="45"/>
      <c r="C20" s="45"/>
      <c r="D20" s="46"/>
      <c r="E20" s="46"/>
      <c r="F20" s="45"/>
      <c r="G20" s="47"/>
      <c r="H20" s="47"/>
      <c r="I20" s="48"/>
      <c r="J20" s="15"/>
      <c r="K20" s="11"/>
    </row>
    <row r="21" spans="1:11" s="23" customFormat="1" x14ac:dyDescent="0.25">
      <c r="A21" s="75" t="s">
        <v>104</v>
      </c>
      <c r="B21" s="76" t="s">
        <v>4</v>
      </c>
      <c r="C21" s="77" t="s">
        <v>295</v>
      </c>
      <c r="D21" s="75"/>
      <c r="E21" s="75"/>
      <c r="F21" s="76" t="s">
        <v>4</v>
      </c>
      <c r="G21" s="79">
        <f>C6/(C5/C10)</f>
        <v>23.578947368421051</v>
      </c>
      <c r="H21" s="79" t="s">
        <v>193</v>
      </c>
      <c r="I21" s="84"/>
      <c r="J21" s="21"/>
      <c r="K21" s="22"/>
    </row>
    <row r="22" spans="1:11" x14ac:dyDescent="0.25">
      <c r="A22" s="46"/>
      <c r="B22" s="45"/>
      <c r="C22" s="45"/>
      <c r="D22" s="46"/>
      <c r="E22" s="46"/>
      <c r="F22" s="45"/>
      <c r="G22" s="47"/>
      <c r="H22" s="47"/>
      <c r="I22" s="48"/>
      <c r="J22" s="15"/>
      <c r="K22" s="11"/>
    </row>
    <row r="23" spans="1:11" s="28" customFormat="1" ht="18.75" x14ac:dyDescent="0.25">
      <c r="A23" s="59" t="s">
        <v>55</v>
      </c>
      <c r="B23" s="60" t="s">
        <v>4</v>
      </c>
      <c r="C23" s="61" t="s">
        <v>296</v>
      </c>
      <c r="D23" s="59"/>
      <c r="E23" s="59"/>
      <c r="F23" s="60" t="s">
        <v>4</v>
      </c>
      <c r="G23" s="63">
        <f>(C6*C7)/C6</f>
        <v>530</v>
      </c>
      <c r="H23" s="85" t="s">
        <v>297</v>
      </c>
      <c r="I23" s="64"/>
      <c r="J23" s="26"/>
      <c r="K23" s="27"/>
    </row>
    <row r="24" spans="1:11" x14ac:dyDescent="0.25">
      <c r="A24" s="46"/>
      <c r="B24" s="60"/>
      <c r="C24" s="45"/>
      <c r="D24" s="46"/>
      <c r="E24" s="46"/>
      <c r="F24" s="45"/>
      <c r="G24" s="47"/>
      <c r="H24" s="47"/>
      <c r="I24" s="48"/>
      <c r="J24" s="15"/>
      <c r="K24" s="11"/>
    </row>
    <row r="25" spans="1:11" s="39" customFormat="1" ht="18" x14ac:dyDescent="0.25">
      <c r="A25" s="86" t="s">
        <v>129</v>
      </c>
      <c r="B25" s="87" t="s">
        <v>4</v>
      </c>
      <c r="C25" s="88" t="s">
        <v>298</v>
      </c>
      <c r="D25" s="86"/>
      <c r="E25" s="86"/>
      <c r="F25" s="87" t="s">
        <v>4</v>
      </c>
      <c r="G25" s="89">
        <f>(C8*C9*(C10^0.5))/(C8*(C10^0.5))</f>
        <v>2</v>
      </c>
      <c r="H25" s="89" t="s">
        <v>257</v>
      </c>
      <c r="I25" s="90"/>
      <c r="J25" s="37"/>
      <c r="K25" s="38"/>
    </row>
    <row r="26" spans="1:11" x14ac:dyDescent="0.25">
      <c r="A26" s="46"/>
      <c r="B26" s="45"/>
      <c r="C26" s="45"/>
      <c r="D26" s="46"/>
      <c r="E26" s="46"/>
      <c r="F26" s="45"/>
      <c r="G26" s="47"/>
      <c r="H26" s="47"/>
      <c r="I26" s="48"/>
      <c r="J26" s="15"/>
      <c r="K26" s="11"/>
    </row>
    <row r="27" spans="1:11" x14ac:dyDescent="0.25">
      <c r="A27" s="19"/>
      <c r="B27" s="20"/>
      <c r="C27" s="20"/>
      <c r="D27" s="19"/>
      <c r="E27" s="19"/>
      <c r="F27" s="20"/>
      <c r="G27" s="29"/>
      <c r="H27" s="29"/>
      <c r="I27" s="15"/>
      <c r="J27" s="15"/>
      <c r="K27" s="11"/>
    </row>
    <row r="28" spans="1:11" x14ac:dyDescent="0.25">
      <c r="A28" s="102" t="s">
        <v>425</v>
      </c>
      <c r="B28" s="20"/>
      <c r="C28" s="20"/>
      <c r="D28" s="19"/>
      <c r="E28" s="19"/>
      <c r="F28" s="20"/>
      <c r="G28" s="29"/>
      <c r="H28" s="29"/>
      <c r="I28" s="15"/>
      <c r="J28" s="15"/>
      <c r="K28" s="11"/>
    </row>
    <row r="29" spans="1:11" x14ac:dyDescent="0.25">
      <c r="A29" s="102" t="s">
        <v>426</v>
      </c>
      <c r="B29" s="20"/>
      <c r="C29" s="20"/>
      <c r="D29" s="19"/>
      <c r="E29" s="19"/>
      <c r="F29" s="20"/>
      <c r="G29" s="29"/>
      <c r="H29" s="29"/>
      <c r="I29" s="15"/>
      <c r="J29" s="15"/>
      <c r="K29" s="11"/>
    </row>
    <row r="30" spans="1:11" x14ac:dyDescent="0.25">
      <c r="A30" s="102" t="s">
        <v>427</v>
      </c>
      <c r="B30" s="9"/>
      <c r="C30" s="9"/>
      <c r="D30" s="10"/>
      <c r="E30" s="10"/>
      <c r="F30" s="9"/>
      <c r="G30" s="24"/>
      <c r="H30" s="24"/>
      <c r="I30" s="4"/>
      <c r="J30" s="4"/>
    </row>
    <row r="31" spans="1:11" x14ac:dyDescent="0.25">
      <c r="A31" s="102" t="s">
        <v>428</v>
      </c>
      <c r="B31" s="9"/>
      <c r="C31" s="9"/>
      <c r="D31" s="10"/>
      <c r="E31" s="10"/>
      <c r="F31" s="9"/>
      <c r="G31" s="24"/>
      <c r="H31" s="24"/>
      <c r="I31" s="4"/>
      <c r="J31" s="4"/>
    </row>
    <row r="32" spans="1:11" x14ac:dyDescent="0.25">
      <c r="A32" s="103" t="s">
        <v>429</v>
      </c>
      <c r="B32" s="6"/>
      <c r="C32" s="6"/>
      <c r="D32" s="4"/>
      <c r="E32" s="4"/>
      <c r="F32" s="6"/>
      <c r="G32" s="24"/>
      <c r="H32" s="24"/>
      <c r="I32" s="4"/>
      <c r="J32" s="4"/>
    </row>
    <row r="33" spans="1:10" x14ac:dyDescent="0.25">
      <c r="A33" s="4"/>
      <c r="B33" s="6"/>
      <c r="C33" s="6"/>
      <c r="D33" s="4"/>
      <c r="E33" s="4"/>
      <c r="F33" s="6"/>
      <c r="G33" s="24"/>
      <c r="H33" s="24"/>
      <c r="I33" s="4"/>
      <c r="J33" s="4"/>
    </row>
    <row r="34" spans="1:10" x14ac:dyDescent="0.25">
      <c r="A34" s="4"/>
      <c r="B34" s="6"/>
      <c r="C34" s="6"/>
      <c r="D34" s="4"/>
      <c r="E34" s="4"/>
      <c r="F34" s="6"/>
      <c r="G34" s="24"/>
      <c r="H34" s="24"/>
      <c r="I34" s="4"/>
      <c r="J34" s="4"/>
    </row>
    <row r="35" spans="1:10" x14ac:dyDescent="0.25">
      <c r="A35" s="4"/>
      <c r="B35" s="6"/>
      <c r="C35" s="6"/>
      <c r="D35" s="4"/>
      <c r="E35" s="4"/>
      <c r="F35" s="6"/>
      <c r="G35" s="24"/>
      <c r="H35" s="24"/>
      <c r="I35" s="4"/>
      <c r="J35" s="4"/>
    </row>
    <row r="36" spans="1:10" x14ac:dyDescent="0.25">
      <c r="A36" s="4"/>
      <c r="B36" s="6"/>
      <c r="C36" s="6"/>
      <c r="D36" s="4"/>
      <c r="E36" s="4"/>
      <c r="F36" s="6"/>
      <c r="G36" s="24"/>
      <c r="H36" s="24"/>
      <c r="I36" s="4"/>
      <c r="J36" s="4"/>
    </row>
    <row r="37" spans="1:10" x14ac:dyDescent="0.25">
      <c r="A37" s="4"/>
      <c r="B37" s="6"/>
      <c r="C37" s="6"/>
      <c r="D37" s="4"/>
      <c r="E37" s="4"/>
      <c r="F37" s="6"/>
      <c r="G37" s="24"/>
      <c r="H37" s="24"/>
      <c r="I37" s="4"/>
      <c r="J37" s="4"/>
    </row>
    <row r="38" spans="1:10" x14ac:dyDescent="0.25">
      <c r="A38" s="4"/>
      <c r="B38" s="6"/>
      <c r="C38" s="6"/>
      <c r="D38" s="4"/>
      <c r="E38" s="4"/>
      <c r="F38" s="6"/>
      <c r="G38" s="24"/>
      <c r="H38" s="24"/>
      <c r="I38" s="4"/>
      <c r="J38" s="4"/>
    </row>
  </sheetData>
  <sheetProtection sheet="1" objects="1" scenarios="1"/>
  <mergeCells count="2">
    <mergeCell ref="C13:D13"/>
    <mergeCell ref="A1:D1"/>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1265" r:id="rId4">
          <objectPr defaultSize="0" autoPict="0" r:id="rId5">
            <anchor moveWithCells="1">
              <from>
                <xdr:col>2</xdr:col>
                <xdr:colOff>133350</xdr:colOff>
                <xdr:row>10</xdr:row>
                <xdr:rowOff>133350</xdr:rowOff>
              </from>
              <to>
                <xdr:col>3</xdr:col>
                <xdr:colOff>180975</xdr:colOff>
                <xdr:row>13</xdr:row>
                <xdr:rowOff>219075</xdr:rowOff>
              </to>
            </anchor>
          </objectPr>
        </oleObject>
      </mc:Choice>
      <mc:Fallback>
        <oleObject progId="Equation.3" shapeId="11265" r:id="rId4"/>
      </mc:Fallback>
    </mc:AlternateContent>
    <mc:AlternateContent xmlns:mc="http://schemas.openxmlformats.org/markup-compatibility/2006">
      <mc:Choice Requires="x14">
        <oleObject progId="Equation.3" shapeId="11266" r:id="rId6">
          <objectPr defaultSize="0" autoPict="0" r:id="rId7">
            <anchor moveWithCells="1">
              <from>
                <xdr:col>2</xdr:col>
                <xdr:colOff>9525</xdr:colOff>
                <xdr:row>13</xdr:row>
                <xdr:rowOff>600075</xdr:rowOff>
              </from>
              <to>
                <xdr:col>2</xdr:col>
                <xdr:colOff>542925</xdr:colOff>
                <xdr:row>15</xdr:row>
                <xdr:rowOff>133350</xdr:rowOff>
              </to>
            </anchor>
          </objectPr>
        </oleObject>
      </mc:Choice>
      <mc:Fallback>
        <oleObject progId="Equation.3" shapeId="11266" r:id="rId6"/>
      </mc:Fallback>
    </mc:AlternateContent>
    <mc:AlternateContent xmlns:mc="http://schemas.openxmlformats.org/markup-compatibility/2006">
      <mc:Choice Requires="x14">
        <oleObject progId="Equation.3" shapeId="11267" r:id="rId8">
          <objectPr defaultSize="0" autoPict="0" r:id="rId9">
            <anchor moveWithCells="1">
              <from>
                <xdr:col>1</xdr:col>
                <xdr:colOff>552450</xdr:colOff>
                <xdr:row>15</xdr:row>
                <xdr:rowOff>619125</xdr:rowOff>
              </from>
              <to>
                <xdr:col>3</xdr:col>
                <xdr:colOff>914400</xdr:colOff>
                <xdr:row>18</xdr:row>
                <xdr:rowOff>142875</xdr:rowOff>
              </to>
            </anchor>
          </objectPr>
        </oleObject>
      </mc:Choice>
      <mc:Fallback>
        <oleObject progId="Equation.3" shapeId="11267" r:id="rId8"/>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K35"/>
  <sheetViews>
    <sheetView topLeftCell="A2" zoomScaleNormal="100" workbookViewId="0">
      <selection activeCell="G26" sqref="G26"/>
    </sheetView>
  </sheetViews>
  <sheetFormatPr defaultRowHeight="15.75" x14ac:dyDescent="0.25"/>
  <cols>
    <col min="1" max="1" width="34.5703125" bestFit="1" customWidth="1"/>
    <col min="2" max="2" width="9.140625" style="1"/>
    <col min="3" max="3" width="14" style="1" customWidth="1"/>
    <col min="4" max="4" width="15" customWidth="1"/>
    <col min="5" max="5" width="12.42578125" customWidth="1"/>
    <col min="7" max="7" width="9.7109375" style="25" customWidth="1"/>
    <col min="8" max="8" width="11" style="25" bestFit="1" customWidth="1"/>
  </cols>
  <sheetData>
    <row r="1" spans="1:11" ht="21.75" customHeight="1" x14ac:dyDescent="0.25">
      <c r="A1" s="111" t="s">
        <v>417</v>
      </c>
      <c r="B1" s="112"/>
      <c r="C1" s="112"/>
      <c r="D1" s="112"/>
      <c r="E1" s="46"/>
      <c r="F1" s="46"/>
      <c r="G1" s="47"/>
      <c r="H1" s="47"/>
      <c r="I1" s="48"/>
      <c r="J1" s="15"/>
      <c r="K1" s="11"/>
    </row>
    <row r="2" spans="1:11" x14ac:dyDescent="0.25">
      <c r="A2" s="46"/>
      <c r="B2" s="45"/>
      <c r="C2" s="45"/>
      <c r="D2" s="46"/>
      <c r="E2" s="46"/>
      <c r="F2" s="46"/>
      <c r="G2" s="47"/>
      <c r="H2" s="47"/>
      <c r="I2" s="48"/>
      <c r="J2" s="15"/>
      <c r="K2" s="11"/>
    </row>
    <row r="3" spans="1:11" x14ac:dyDescent="0.25">
      <c r="A3" s="46" t="s">
        <v>179</v>
      </c>
      <c r="B3" s="45"/>
      <c r="C3" s="45"/>
      <c r="D3" s="46"/>
      <c r="E3" s="46"/>
      <c r="F3" s="46"/>
      <c r="G3" s="47"/>
      <c r="H3" s="47"/>
      <c r="I3" s="48"/>
      <c r="J3" s="15"/>
      <c r="K3" s="11"/>
    </row>
    <row r="4" spans="1:11" x14ac:dyDescent="0.25">
      <c r="A4" s="46"/>
      <c r="B4" s="45"/>
      <c r="C4" s="45"/>
      <c r="D4" s="46"/>
      <c r="E4" s="46"/>
      <c r="F4" s="46"/>
      <c r="G4" s="47"/>
      <c r="H4" s="47"/>
      <c r="I4" s="48"/>
      <c r="J4" s="15"/>
      <c r="K4" s="11"/>
    </row>
    <row r="5" spans="1:11" x14ac:dyDescent="0.25">
      <c r="A5" s="46" t="s">
        <v>306</v>
      </c>
      <c r="B5" s="45" t="s">
        <v>4</v>
      </c>
      <c r="C5" s="94">
        <v>212</v>
      </c>
      <c r="D5" s="46" t="s">
        <v>190</v>
      </c>
      <c r="E5" s="46"/>
      <c r="F5" s="46"/>
      <c r="G5" s="47"/>
      <c r="H5" s="47"/>
      <c r="I5" s="48"/>
      <c r="J5" s="15"/>
      <c r="K5" s="11"/>
    </row>
    <row r="6" spans="1:11" ht="18" x14ac:dyDescent="0.25">
      <c r="A6" s="46" t="s">
        <v>299</v>
      </c>
      <c r="B6" s="45" t="s">
        <v>4</v>
      </c>
      <c r="C6" s="98">
        <v>32.200000000000003</v>
      </c>
      <c r="D6" s="46" t="s">
        <v>300</v>
      </c>
      <c r="E6" s="46"/>
      <c r="F6" s="46"/>
      <c r="G6" s="47"/>
      <c r="H6" s="47"/>
      <c r="I6" s="48"/>
      <c r="J6" s="15"/>
      <c r="K6" s="11"/>
    </row>
    <row r="7" spans="1:11" x14ac:dyDescent="0.25">
      <c r="A7" s="46" t="s">
        <v>307</v>
      </c>
      <c r="B7" s="45" t="s">
        <v>4</v>
      </c>
      <c r="C7" s="98">
        <v>1450</v>
      </c>
      <c r="D7" s="46" t="s">
        <v>266</v>
      </c>
      <c r="E7" s="46"/>
      <c r="F7" s="46"/>
      <c r="G7" s="47"/>
      <c r="H7" s="47"/>
      <c r="I7" s="48"/>
      <c r="J7" s="15"/>
      <c r="K7" s="11"/>
    </row>
    <row r="8" spans="1:11" x14ac:dyDescent="0.25">
      <c r="A8" s="46" t="s">
        <v>308</v>
      </c>
      <c r="B8" s="45" t="s">
        <v>4</v>
      </c>
      <c r="C8" s="98">
        <v>7.4999999999999997E-2</v>
      </c>
      <c r="D8" s="46"/>
      <c r="E8" s="46"/>
      <c r="F8" s="46"/>
      <c r="G8" s="47"/>
      <c r="H8" s="47"/>
      <c r="I8" s="48"/>
      <c r="J8" s="15"/>
      <c r="K8" s="11"/>
    </row>
    <row r="9" spans="1:11" x14ac:dyDescent="0.25">
      <c r="A9" s="46" t="s">
        <v>309</v>
      </c>
      <c r="B9" s="45" t="s">
        <v>4</v>
      </c>
      <c r="C9" s="98">
        <v>0.44</v>
      </c>
      <c r="D9" s="46" t="s">
        <v>301</v>
      </c>
      <c r="E9" s="46"/>
      <c r="F9" s="46"/>
      <c r="G9" s="47"/>
      <c r="H9" s="47"/>
      <c r="I9" s="48"/>
      <c r="J9" s="15"/>
      <c r="K9" s="11"/>
    </row>
    <row r="10" spans="1:11" x14ac:dyDescent="0.25">
      <c r="A10" s="46"/>
      <c r="B10" s="45"/>
      <c r="C10" s="45"/>
      <c r="D10" s="46"/>
      <c r="E10" s="46"/>
      <c r="F10" s="46"/>
      <c r="G10" s="47"/>
      <c r="H10" s="47"/>
      <c r="I10" s="48"/>
      <c r="J10" s="15"/>
      <c r="K10" s="11"/>
    </row>
    <row r="11" spans="1:11" x14ac:dyDescent="0.25">
      <c r="A11" s="46"/>
      <c r="B11" s="45"/>
      <c r="C11" s="45"/>
      <c r="D11" s="46"/>
      <c r="E11" s="46"/>
      <c r="F11" s="46"/>
      <c r="G11" s="47"/>
      <c r="H11" s="47"/>
      <c r="I11" s="48"/>
      <c r="J11" s="15"/>
      <c r="K11" s="11"/>
    </row>
    <row r="12" spans="1:11" ht="50.25" customHeight="1" x14ac:dyDescent="0.25">
      <c r="A12" s="108" t="s">
        <v>310</v>
      </c>
      <c r="B12" s="109"/>
      <c r="C12" s="109"/>
      <c r="D12" s="109"/>
      <c r="E12" s="46"/>
      <c r="F12" s="46"/>
      <c r="G12" s="47"/>
      <c r="H12" s="47"/>
      <c r="I12" s="48"/>
      <c r="J12" s="15"/>
      <c r="K12" s="11"/>
    </row>
    <row r="13" spans="1:11" x14ac:dyDescent="0.25">
      <c r="A13" s="46"/>
      <c r="B13" s="45"/>
      <c r="C13" s="45"/>
      <c r="D13" s="46"/>
      <c r="E13" s="46"/>
      <c r="F13" s="46"/>
      <c r="G13" s="47"/>
      <c r="H13" s="47"/>
      <c r="I13" s="48"/>
      <c r="J13" s="15"/>
      <c r="K13" s="11"/>
    </row>
    <row r="14" spans="1:11" x14ac:dyDescent="0.25">
      <c r="A14" s="46" t="s">
        <v>93</v>
      </c>
      <c r="B14" s="45" t="s">
        <v>4</v>
      </c>
      <c r="C14" s="53"/>
      <c r="D14" s="53"/>
      <c r="E14" s="46"/>
      <c r="F14" s="46"/>
      <c r="G14" s="47" t="s">
        <v>294</v>
      </c>
      <c r="H14" s="47"/>
      <c r="I14" s="48"/>
      <c r="J14" s="15"/>
      <c r="K14" s="11"/>
    </row>
    <row r="15" spans="1:11" x14ac:dyDescent="0.25">
      <c r="A15" s="46"/>
      <c r="B15" s="45"/>
      <c r="C15" s="45"/>
      <c r="D15" s="46"/>
      <c r="E15" s="46"/>
      <c r="F15" s="46"/>
      <c r="G15" s="47"/>
      <c r="H15" s="47"/>
      <c r="I15" s="48"/>
      <c r="J15" s="15"/>
      <c r="K15" s="11"/>
    </row>
    <row r="16" spans="1:11" x14ac:dyDescent="0.25">
      <c r="A16" s="54" t="s">
        <v>200</v>
      </c>
      <c r="B16" s="45"/>
      <c r="C16" s="45"/>
      <c r="D16" s="46"/>
      <c r="E16" s="46"/>
      <c r="F16" s="46"/>
      <c r="G16" s="47"/>
      <c r="H16" s="47"/>
      <c r="I16" s="48"/>
      <c r="J16" s="15"/>
      <c r="K16" s="11"/>
    </row>
    <row r="17" spans="1:11" x14ac:dyDescent="0.25">
      <c r="A17" s="46"/>
      <c r="B17" s="45"/>
      <c r="C17" s="45"/>
      <c r="D17" s="46"/>
      <c r="E17" s="46"/>
      <c r="F17" s="46"/>
      <c r="G17" s="47"/>
      <c r="H17" s="47"/>
      <c r="I17" s="48"/>
      <c r="J17" s="15"/>
      <c r="K17" s="11"/>
    </row>
    <row r="18" spans="1:11" s="23" customFormat="1" ht="18.75" x14ac:dyDescent="0.25">
      <c r="A18" s="75" t="s">
        <v>93</v>
      </c>
      <c r="B18" s="76" t="s">
        <v>4</v>
      </c>
      <c r="C18" s="77" t="s">
        <v>311</v>
      </c>
      <c r="D18" s="75"/>
      <c r="E18" s="75"/>
      <c r="F18" s="76" t="s">
        <v>4</v>
      </c>
      <c r="G18" s="79">
        <f>(C5*C7*C8)/(4*PI()*(C9^2))</f>
        <v>9476.5423889040467</v>
      </c>
      <c r="H18" s="79" t="s">
        <v>312</v>
      </c>
      <c r="I18" s="84"/>
      <c r="J18" s="21"/>
      <c r="K18" s="22"/>
    </row>
    <row r="19" spans="1:11" x14ac:dyDescent="0.25">
      <c r="A19" s="46"/>
      <c r="B19" s="45"/>
      <c r="C19" s="45"/>
      <c r="D19" s="46"/>
      <c r="E19" s="46"/>
      <c r="F19" s="45"/>
      <c r="G19" s="47"/>
      <c r="H19" s="47"/>
      <c r="I19" s="48"/>
      <c r="J19" s="15"/>
      <c r="K19" s="11"/>
    </row>
    <row r="20" spans="1:11" s="28" customFormat="1" x14ac:dyDescent="0.25">
      <c r="A20" s="18"/>
      <c r="B20" s="16"/>
      <c r="C20" s="17"/>
      <c r="D20" s="18"/>
      <c r="E20" s="18"/>
      <c r="F20" s="16"/>
      <c r="G20" s="40"/>
      <c r="H20" s="40"/>
      <c r="I20" s="26"/>
      <c r="J20" s="26"/>
      <c r="K20" s="27"/>
    </row>
    <row r="21" spans="1:11" x14ac:dyDescent="0.25">
      <c r="A21" s="102" t="s">
        <v>425</v>
      </c>
      <c r="B21" s="20"/>
      <c r="C21" s="20"/>
      <c r="D21" s="19"/>
      <c r="E21" s="19"/>
      <c r="F21" s="19"/>
      <c r="G21" s="29"/>
      <c r="H21" s="29"/>
      <c r="I21" s="15"/>
      <c r="J21" s="15"/>
      <c r="K21" s="11"/>
    </row>
    <row r="22" spans="1:11" x14ac:dyDescent="0.25">
      <c r="A22" s="102" t="s">
        <v>426</v>
      </c>
      <c r="B22" s="20"/>
      <c r="C22" s="20"/>
      <c r="D22" s="19"/>
      <c r="E22" s="19"/>
      <c r="F22" s="19"/>
      <c r="G22" s="29"/>
      <c r="H22" s="29"/>
      <c r="I22" s="15"/>
      <c r="J22" s="15"/>
      <c r="K22" s="11"/>
    </row>
    <row r="23" spans="1:11" x14ac:dyDescent="0.25">
      <c r="A23" s="102" t="s">
        <v>427</v>
      </c>
      <c r="B23" s="20"/>
      <c r="C23" s="20"/>
      <c r="D23" s="19"/>
      <c r="E23" s="19"/>
      <c r="F23" s="19"/>
      <c r="G23" s="29"/>
      <c r="H23" s="29"/>
      <c r="I23" s="15"/>
      <c r="J23" s="15"/>
      <c r="K23" s="11"/>
    </row>
    <row r="24" spans="1:11" x14ac:dyDescent="0.25">
      <c r="A24" s="102" t="s">
        <v>428</v>
      </c>
      <c r="B24" s="20"/>
      <c r="C24" s="20"/>
      <c r="D24" s="19"/>
      <c r="E24" s="19"/>
      <c r="F24" s="19"/>
      <c r="G24" s="29"/>
      <c r="H24" s="29"/>
      <c r="I24" s="15"/>
      <c r="J24" s="15"/>
      <c r="K24" s="11"/>
    </row>
    <row r="25" spans="1:11" x14ac:dyDescent="0.25">
      <c r="A25" s="103" t="s">
        <v>429</v>
      </c>
      <c r="B25" s="20"/>
      <c r="C25" s="20"/>
      <c r="D25" s="19"/>
      <c r="E25" s="19"/>
      <c r="F25" s="19"/>
      <c r="G25" s="29"/>
      <c r="H25" s="29"/>
      <c r="I25" s="15"/>
      <c r="J25" s="15"/>
      <c r="K25" s="11"/>
    </row>
    <row r="26" spans="1:11" x14ac:dyDescent="0.25">
      <c r="A26" s="19"/>
      <c r="B26" s="20"/>
      <c r="C26" s="20"/>
      <c r="D26" s="19"/>
      <c r="E26" s="19"/>
      <c r="F26" s="19"/>
      <c r="G26" s="29"/>
      <c r="H26" s="29"/>
      <c r="I26" s="15"/>
      <c r="J26" s="15"/>
      <c r="K26" s="11"/>
    </row>
    <row r="27" spans="1:11" x14ac:dyDescent="0.25">
      <c r="A27" s="10"/>
      <c r="B27" s="9"/>
      <c r="C27" s="9"/>
      <c r="D27" s="10"/>
      <c r="E27" s="10"/>
      <c r="F27" s="10"/>
      <c r="G27" s="24"/>
      <c r="H27" s="24"/>
      <c r="I27" s="4"/>
      <c r="J27" s="4"/>
    </row>
    <row r="28" spans="1:11" x14ac:dyDescent="0.25">
      <c r="A28" s="10"/>
      <c r="B28" s="9"/>
      <c r="C28" s="9"/>
      <c r="D28" s="10"/>
      <c r="E28" s="10"/>
      <c r="F28" s="10"/>
      <c r="G28" s="24"/>
      <c r="H28" s="24"/>
      <c r="I28" s="4"/>
      <c r="J28" s="4"/>
    </row>
    <row r="29" spans="1:11" x14ac:dyDescent="0.25">
      <c r="A29" s="4"/>
      <c r="B29" s="6"/>
      <c r="C29" s="6"/>
      <c r="D29" s="4"/>
      <c r="E29" s="4"/>
      <c r="F29" s="4"/>
      <c r="G29" s="24"/>
      <c r="H29" s="24"/>
      <c r="I29" s="4"/>
      <c r="J29" s="4"/>
    </row>
    <row r="30" spans="1:11" x14ac:dyDescent="0.25">
      <c r="A30" s="4"/>
      <c r="B30" s="6"/>
      <c r="C30" s="6"/>
      <c r="D30" s="4"/>
      <c r="E30" s="4"/>
      <c r="F30" s="4"/>
      <c r="G30" s="24"/>
      <c r="H30" s="24"/>
      <c r="I30" s="4"/>
      <c r="J30" s="4"/>
    </row>
    <row r="31" spans="1:11" x14ac:dyDescent="0.25">
      <c r="A31" s="4"/>
      <c r="B31" s="6"/>
      <c r="C31" s="6"/>
      <c r="D31" s="4"/>
      <c r="E31" s="4"/>
      <c r="F31" s="4"/>
      <c r="G31" s="24"/>
      <c r="H31" s="24"/>
      <c r="I31" s="4"/>
      <c r="J31" s="4"/>
    </row>
    <row r="32" spans="1:11" x14ac:dyDescent="0.25">
      <c r="A32" s="4"/>
      <c r="B32" s="6"/>
      <c r="C32" s="6"/>
      <c r="D32" s="4"/>
      <c r="E32" s="4"/>
      <c r="F32" s="4"/>
      <c r="G32" s="24"/>
      <c r="H32" s="24"/>
      <c r="I32" s="4"/>
      <c r="J32" s="4"/>
    </row>
    <row r="33" spans="1:10" x14ac:dyDescent="0.25">
      <c r="A33" s="4"/>
      <c r="B33" s="6"/>
      <c r="C33" s="6"/>
      <c r="D33" s="4"/>
      <c r="E33" s="4"/>
      <c r="F33" s="4"/>
      <c r="G33" s="24"/>
      <c r="H33" s="24"/>
      <c r="I33" s="4"/>
      <c r="J33" s="4"/>
    </row>
    <row r="34" spans="1:10" x14ac:dyDescent="0.25">
      <c r="A34" s="4"/>
      <c r="B34" s="6"/>
      <c r="C34" s="6"/>
      <c r="D34" s="4"/>
      <c r="E34" s="4"/>
      <c r="F34" s="4"/>
      <c r="G34" s="24"/>
      <c r="H34" s="24"/>
      <c r="I34" s="4"/>
      <c r="J34" s="4"/>
    </row>
    <row r="35" spans="1:10" x14ac:dyDescent="0.25">
      <c r="A35" s="4"/>
      <c r="B35" s="6"/>
      <c r="C35" s="6"/>
      <c r="D35" s="4"/>
      <c r="E35" s="4"/>
      <c r="F35" s="4"/>
      <c r="G35" s="24"/>
      <c r="H35" s="24"/>
      <c r="I35" s="4"/>
      <c r="J35" s="4"/>
    </row>
  </sheetData>
  <sheetProtection sheet="1" objects="1" scenarios="1"/>
  <mergeCells count="2">
    <mergeCell ref="A1:D1"/>
    <mergeCell ref="A12:D12"/>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2289" r:id="rId4">
          <objectPr defaultSize="0" autoPict="0" r:id="rId5">
            <anchor moveWithCells="1">
              <from>
                <xdr:col>1</xdr:col>
                <xdr:colOff>581025</xdr:colOff>
                <xdr:row>12</xdr:row>
                <xdr:rowOff>95250</xdr:rowOff>
              </from>
              <to>
                <xdr:col>3</xdr:col>
                <xdr:colOff>38100</xdr:colOff>
                <xdr:row>14</xdr:row>
                <xdr:rowOff>152400</xdr:rowOff>
              </to>
            </anchor>
          </objectPr>
        </oleObject>
      </mc:Choice>
      <mc:Fallback>
        <oleObject progId="Equation.3" shapeId="12289"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K36"/>
  <sheetViews>
    <sheetView topLeftCell="A2" zoomScaleNormal="100" workbookViewId="0">
      <selection activeCell="G26" sqref="G26"/>
    </sheetView>
  </sheetViews>
  <sheetFormatPr defaultRowHeight="15.75" x14ac:dyDescent="0.25"/>
  <cols>
    <col min="1" max="1" width="34.5703125" bestFit="1" customWidth="1"/>
    <col min="2" max="2" width="9.140625" style="1"/>
    <col min="3" max="3" width="14" style="1" customWidth="1"/>
    <col min="4" max="4" width="15" customWidth="1"/>
    <col min="5" max="5" width="12.42578125" customWidth="1"/>
    <col min="7" max="7" width="9.7109375" style="25" customWidth="1"/>
    <col min="8" max="8" width="11" style="25" bestFit="1" customWidth="1"/>
  </cols>
  <sheetData>
    <row r="1" spans="1:11" ht="33.75" customHeight="1" x14ac:dyDescent="0.25">
      <c r="A1" s="111" t="s">
        <v>392</v>
      </c>
      <c r="B1" s="112"/>
      <c r="C1" s="112"/>
      <c r="D1" s="112"/>
      <c r="E1" s="46"/>
      <c r="F1" s="46"/>
      <c r="G1" s="47"/>
      <c r="H1" s="47"/>
      <c r="I1" s="48"/>
      <c r="J1" s="15"/>
      <c r="K1" s="11"/>
    </row>
    <row r="2" spans="1:11" x14ac:dyDescent="0.25">
      <c r="A2" s="46"/>
      <c r="B2" s="45"/>
      <c r="C2" s="45"/>
      <c r="D2" s="46"/>
      <c r="E2" s="46"/>
      <c r="F2" s="46"/>
      <c r="G2" s="47"/>
      <c r="H2" s="47"/>
      <c r="I2" s="48"/>
      <c r="J2" s="15"/>
      <c r="K2" s="11"/>
    </row>
    <row r="3" spans="1:11" x14ac:dyDescent="0.25">
      <c r="A3" s="46" t="s">
        <v>179</v>
      </c>
      <c r="B3" s="45"/>
      <c r="C3" s="45"/>
      <c r="D3" s="46"/>
      <c r="E3" s="46"/>
      <c r="F3" s="46"/>
      <c r="G3" s="47"/>
      <c r="H3" s="47"/>
      <c r="I3" s="48"/>
      <c r="J3" s="15"/>
      <c r="K3" s="11"/>
    </row>
    <row r="4" spans="1:11" x14ac:dyDescent="0.25">
      <c r="A4" s="46"/>
      <c r="B4" s="45"/>
      <c r="C4" s="45"/>
      <c r="D4" s="46"/>
      <c r="E4" s="46"/>
      <c r="F4" s="46"/>
      <c r="G4" s="47"/>
      <c r="H4" s="47"/>
      <c r="I4" s="48"/>
      <c r="J4" s="15"/>
      <c r="K4" s="11"/>
    </row>
    <row r="5" spans="1:11" x14ac:dyDescent="0.25">
      <c r="A5" s="46" t="s">
        <v>313</v>
      </c>
      <c r="B5" s="45" t="s">
        <v>4</v>
      </c>
      <c r="C5" s="100">
        <v>0.09</v>
      </c>
      <c r="D5" s="46" t="s">
        <v>314</v>
      </c>
      <c r="E5" s="46"/>
      <c r="F5" s="46"/>
      <c r="G5" s="47"/>
      <c r="H5" s="47"/>
      <c r="I5" s="48"/>
      <c r="J5" s="15"/>
      <c r="K5" s="11"/>
    </row>
    <row r="6" spans="1:11" ht="18" x14ac:dyDescent="0.25">
      <c r="A6" s="46" t="s">
        <v>299</v>
      </c>
      <c r="B6" s="45" t="s">
        <v>4</v>
      </c>
      <c r="C6" s="98">
        <v>32.200000000000003</v>
      </c>
      <c r="D6" s="46" t="s">
        <v>300</v>
      </c>
      <c r="E6" s="46"/>
      <c r="F6" s="46"/>
      <c r="G6" s="47"/>
      <c r="H6" s="47"/>
      <c r="I6" s="48"/>
      <c r="J6" s="15"/>
      <c r="K6" s="11"/>
    </row>
    <row r="7" spans="1:11" ht="16.5" x14ac:dyDescent="0.3">
      <c r="A7" s="46" t="s">
        <v>315</v>
      </c>
      <c r="B7" s="45" t="s">
        <v>4</v>
      </c>
      <c r="C7" s="98">
        <v>12</v>
      </c>
      <c r="D7" s="46" t="s">
        <v>316</v>
      </c>
      <c r="E7" s="46"/>
      <c r="F7" s="46"/>
      <c r="G7" s="47"/>
      <c r="H7" s="47"/>
      <c r="I7" s="48"/>
      <c r="J7" s="15"/>
      <c r="K7" s="11"/>
    </row>
    <row r="8" spans="1:11" x14ac:dyDescent="0.25">
      <c r="A8" s="46" t="s">
        <v>317</v>
      </c>
      <c r="B8" s="45" t="s">
        <v>4</v>
      </c>
      <c r="C8" s="98">
        <v>4500</v>
      </c>
      <c r="D8" s="46" t="s">
        <v>274</v>
      </c>
      <c r="E8" s="46"/>
      <c r="F8" s="46"/>
      <c r="G8" s="47"/>
      <c r="H8" s="47"/>
      <c r="I8" s="48"/>
      <c r="J8" s="15"/>
      <c r="K8" s="11"/>
    </row>
    <row r="9" spans="1:11" x14ac:dyDescent="0.25">
      <c r="A9" s="46"/>
      <c r="B9" s="45"/>
      <c r="C9" s="45"/>
      <c r="D9" s="46"/>
      <c r="E9" s="46"/>
      <c r="F9" s="46"/>
      <c r="G9" s="47"/>
      <c r="H9" s="47"/>
      <c r="I9" s="48"/>
      <c r="J9" s="15"/>
      <c r="K9" s="11"/>
    </row>
    <row r="10" spans="1:11" x14ac:dyDescent="0.25">
      <c r="A10" s="46"/>
      <c r="B10" s="45"/>
      <c r="C10" s="45"/>
      <c r="D10" s="46"/>
      <c r="E10" s="46"/>
      <c r="F10" s="46"/>
      <c r="G10" s="47"/>
      <c r="H10" s="47"/>
      <c r="I10" s="48"/>
      <c r="J10" s="15"/>
      <c r="K10" s="11"/>
    </row>
    <row r="11" spans="1:11" ht="36.75" customHeight="1" x14ac:dyDescent="0.25">
      <c r="A11" s="108" t="s">
        <v>318</v>
      </c>
      <c r="B11" s="109"/>
      <c r="C11" s="109"/>
      <c r="D11" s="109"/>
      <c r="E11" s="46"/>
      <c r="F11" s="46"/>
      <c r="G11" s="47"/>
      <c r="H11" s="47"/>
      <c r="I11" s="48"/>
      <c r="J11" s="15"/>
      <c r="K11" s="11"/>
    </row>
    <row r="12" spans="1:11" x14ac:dyDescent="0.25">
      <c r="A12" s="46"/>
      <c r="B12" s="45"/>
      <c r="C12" s="45"/>
      <c r="D12" s="46"/>
      <c r="E12" s="46"/>
      <c r="F12" s="46"/>
      <c r="G12" s="47"/>
      <c r="H12" s="47"/>
      <c r="I12" s="48"/>
      <c r="J12" s="15"/>
      <c r="K12" s="11"/>
    </row>
    <row r="13" spans="1:11" ht="16.5" x14ac:dyDescent="0.3">
      <c r="A13" s="46" t="s">
        <v>320</v>
      </c>
      <c r="B13" s="45" t="s">
        <v>4</v>
      </c>
      <c r="C13" s="53"/>
      <c r="D13" s="53"/>
      <c r="E13" s="46"/>
      <c r="F13" s="46"/>
      <c r="G13" s="47" t="s">
        <v>303</v>
      </c>
      <c r="H13" s="47"/>
      <c r="I13" s="48"/>
      <c r="J13" s="15"/>
      <c r="K13" s="11"/>
    </row>
    <row r="14" spans="1:11" x14ac:dyDescent="0.25">
      <c r="A14" s="46"/>
      <c r="B14" s="45"/>
      <c r="C14" s="53"/>
      <c r="D14" s="53"/>
      <c r="E14" s="46"/>
      <c r="F14" s="46"/>
      <c r="G14" s="47"/>
      <c r="H14" s="47"/>
      <c r="I14" s="48"/>
      <c r="J14" s="15"/>
      <c r="K14" s="11"/>
    </row>
    <row r="15" spans="1:11" x14ac:dyDescent="0.25">
      <c r="A15" s="46"/>
      <c r="B15" s="45"/>
      <c r="C15" s="45"/>
      <c r="D15" s="46"/>
      <c r="E15" s="46"/>
      <c r="F15" s="46"/>
      <c r="G15" s="47"/>
      <c r="H15" s="47"/>
      <c r="I15" s="48"/>
      <c r="J15" s="15"/>
      <c r="K15" s="11"/>
    </row>
    <row r="16" spans="1:11" x14ac:dyDescent="0.25">
      <c r="A16" s="54" t="s">
        <v>200</v>
      </c>
      <c r="B16" s="45"/>
      <c r="C16" s="45"/>
      <c r="D16" s="46"/>
      <c r="E16" s="46"/>
      <c r="F16" s="46"/>
      <c r="G16" s="47"/>
      <c r="H16" s="47"/>
      <c r="I16" s="48"/>
      <c r="J16" s="15"/>
      <c r="K16" s="11"/>
    </row>
    <row r="17" spans="1:11" x14ac:dyDescent="0.25">
      <c r="A17" s="46"/>
      <c r="B17" s="45"/>
      <c r="C17" s="45"/>
      <c r="D17" s="46"/>
      <c r="E17" s="46"/>
      <c r="F17" s="46"/>
      <c r="G17" s="47"/>
      <c r="H17" s="47"/>
      <c r="I17" s="48"/>
      <c r="J17" s="15"/>
      <c r="K17" s="11"/>
    </row>
    <row r="18" spans="1:11" ht="18.75" x14ac:dyDescent="0.3">
      <c r="A18" s="75" t="s">
        <v>319</v>
      </c>
      <c r="B18" s="76" t="s">
        <v>4</v>
      </c>
      <c r="C18" s="77" t="s">
        <v>324</v>
      </c>
      <c r="D18" s="75"/>
      <c r="E18" s="75"/>
      <c r="F18" s="76" t="s">
        <v>4</v>
      </c>
      <c r="G18" s="79">
        <f>10*C5*((C7/55)^0.5)</f>
        <v>0.42038942984722233</v>
      </c>
      <c r="H18" s="79" t="s">
        <v>301</v>
      </c>
      <c r="I18" s="48"/>
      <c r="J18" s="15"/>
      <c r="K18" s="11"/>
    </row>
    <row r="19" spans="1:11" x14ac:dyDescent="0.25">
      <c r="A19" s="75"/>
      <c r="B19" s="76"/>
      <c r="C19" s="77"/>
      <c r="D19" s="75"/>
      <c r="E19" s="75"/>
      <c r="F19" s="76"/>
      <c r="G19" s="79"/>
      <c r="H19" s="79"/>
      <c r="I19" s="48"/>
      <c r="J19" s="15"/>
      <c r="K19" s="11"/>
    </row>
    <row r="20" spans="1:11" s="23" customFormat="1" ht="18.75" x14ac:dyDescent="0.3">
      <c r="A20" s="59" t="s">
        <v>323</v>
      </c>
      <c r="B20" s="60" t="s">
        <v>4</v>
      </c>
      <c r="C20" s="61" t="s">
        <v>325</v>
      </c>
      <c r="D20" s="59"/>
      <c r="E20" s="59"/>
      <c r="F20" s="60" t="s">
        <v>4</v>
      </c>
      <c r="G20" s="63">
        <f>3.94*((C8*10^-6))^0.474</f>
        <v>0.30417180388364884</v>
      </c>
      <c r="H20" s="63" t="s">
        <v>301</v>
      </c>
      <c r="I20" s="84"/>
      <c r="J20" s="21"/>
      <c r="K20" s="22"/>
    </row>
    <row r="21" spans="1:11" s="23" customFormat="1" x14ac:dyDescent="0.25">
      <c r="A21" s="46"/>
      <c r="B21" s="45"/>
      <c r="C21" s="45"/>
      <c r="D21" s="46"/>
      <c r="E21" s="46"/>
      <c r="F21" s="45"/>
      <c r="G21" s="47"/>
      <c r="H21" s="47"/>
      <c r="I21" s="84"/>
      <c r="J21" s="21"/>
      <c r="K21" s="22"/>
    </row>
    <row r="22" spans="1:11" x14ac:dyDescent="0.25">
      <c r="A22" s="19"/>
      <c r="B22" s="20"/>
      <c r="C22" s="20"/>
      <c r="D22" s="19"/>
      <c r="E22" s="19"/>
      <c r="F22" s="19"/>
      <c r="G22" s="29"/>
      <c r="H22" s="29"/>
      <c r="I22" s="15"/>
      <c r="J22" s="15"/>
      <c r="K22" s="11"/>
    </row>
    <row r="23" spans="1:11" x14ac:dyDescent="0.25">
      <c r="A23" s="102" t="s">
        <v>425</v>
      </c>
      <c r="B23" s="20"/>
      <c r="C23" s="20"/>
      <c r="D23" s="19"/>
      <c r="E23" s="19"/>
      <c r="F23" s="19"/>
      <c r="G23" s="29"/>
      <c r="H23" s="29"/>
      <c r="I23" s="15"/>
      <c r="J23" s="15"/>
      <c r="K23" s="11"/>
    </row>
    <row r="24" spans="1:11" x14ac:dyDescent="0.25">
      <c r="A24" s="102" t="s">
        <v>426</v>
      </c>
      <c r="B24" s="20"/>
      <c r="C24" s="20"/>
      <c r="D24" s="19"/>
      <c r="E24" s="19"/>
      <c r="F24" s="19"/>
      <c r="G24" s="29"/>
      <c r="H24" s="29"/>
      <c r="I24" s="15"/>
      <c r="J24" s="15"/>
      <c r="K24" s="11"/>
    </row>
    <row r="25" spans="1:11" x14ac:dyDescent="0.25">
      <c r="A25" s="102" t="s">
        <v>427</v>
      </c>
      <c r="B25" s="20"/>
      <c r="C25" s="20"/>
      <c r="D25" s="19"/>
      <c r="E25" s="19"/>
      <c r="F25" s="19"/>
      <c r="G25" s="29"/>
      <c r="H25" s="29"/>
      <c r="I25" s="15"/>
      <c r="J25" s="15"/>
      <c r="K25" s="11"/>
    </row>
    <row r="26" spans="1:11" x14ac:dyDescent="0.25">
      <c r="A26" s="102" t="s">
        <v>428</v>
      </c>
      <c r="B26" s="9"/>
      <c r="C26" s="9"/>
      <c r="D26" s="10"/>
      <c r="E26" s="10"/>
      <c r="F26" s="10"/>
      <c r="G26" s="24"/>
      <c r="H26" s="24"/>
      <c r="I26" s="15"/>
      <c r="J26" s="15"/>
      <c r="K26" s="11"/>
    </row>
    <row r="27" spans="1:11" x14ac:dyDescent="0.25">
      <c r="A27" s="103" t="s">
        <v>429</v>
      </c>
      <c r="B27" s="9"/>
      <c r="C27" s="9"/>
      <c r="D27" s="10"/>
      <c r="E27" s="10"/>
      <c r="F27" s="10"/>
      <c r="G27" s="24"/>
      <c r="H27" s="24"/>
      <c r="I27" s="15"/>
      <c r="J27" s="15"/>
      <c r="K27" s="11"/>
    </row>
    <row r="28" spans="1:11" x14ac:dyDescent="0.25">
      <c r="A28" s="4"/>
      <c r="B28" s="6"/>
      <c r="C28" s="6"/>
      <c r="D28" s="4"/>
      <c r="E28" s="4"/>
      <c r="F28" s="4"/>
      <c r="G28" s="24"/>
      <c r="H28" s="24"/>
      <c r="I28" s="4"/>
      <c r="J28" s="4"/>
    </row>
    <row r="29" spans="1:11" x14ac:dyDescent="0.25">
      <c r="A29" s="4"/>
      <c r="B29" s="6"/>
      <c r="C29" s="6"/>
      <c r="D29" s="4"/>
      <c r="E29" s="4"/>
      <c r="F29" s="4"/>
      <c r="G29" s="24"/>
      <c r="H29" s="24"/>
      <c r="I29" s="4"/>
      <c r="J29" s="4"/>
    </row>
    <row r="30" spans="1:11" x14ac:dyDescent="0.25">
      <c r="A30" s="4"/>
      <c r="B30" s="6"/>
      <c r="C30" s="6"/>
      <c r="D30" s="4"/>
      <c r="E30" s="4"/>
      <c r="F30" s="4"/>
      <c r="G30" s="24"/>
      <c r="H30" s="24"/>
      <c r="I30" s="4"/>
      <c r="J30" s="4"/>
    </row>
    <row r="31" spans="1:11" x14ac:dyDescent="0.25">
      <c r="A31" s="4"/>
      <c r="B31" s="6"/>
      <c r="C31" s="6"/>
      <c r="D31" s="4"/>
      <c r="E31" s="4"/>
      <c r="F31" s="4"/>
      <c r="G31" s="24"/>
      <c r="H31" s="24"/>
      <c r="I31" s="4"/>
      <c r="J31" s="4"/>
    </row>
    <row r="32" spans="1:11" x14ac:dyDescent="0.25">
      <c r="A32" s="4"/>
      <c r="B32" s="6"/>
      <c r="C32" s="6"/>
      <c r="D32" s="4"/>
      <c r="E32" s="4"/>
      <c r="F32" s="4"/>
      <c r="G32" s="24"/>
      <c r="H32" s="24"/>
      <c r="I32" s="4"/>
      <c r="J32" s="4"/>
    </row>
    <row r="33" spans="1:10" x14ac:dyDescent="0.25">
      <c r="A33" s="4"/>
      <c r="B33" s="6"/>
      <c r="C33" s="6"/>
      <c r="D33" s="4"/>
      <c r="E33" s="4"/>
      <c r="F33" s="4"/>
      <c r="G33" s="24"/>
      <c r="H33" s="24"/>
      <c r="I33" s="4"/>
      <c r="J33" s="4"/>
    </row>
    <row r="34" spans="1:10" x14ac:dyDescent="0.25">
      <c r="A34" s="4"/>
      <c r="B34" s="6"/>
      <c r="C34" s="6"/>
      <c r="D34" s="4"/>
      <c r="E34" s="4"/>
      <c r="F34" s="4"/>
      <c r="G34" s="24"/>
      <c r="H34" s="24"/>
      <c r="I34" s="4"/>
      <c r="J34" s="4"/>
    </row>
    <row r="35" spans="1:10" x14ac:dyDescent="0.25">
      <c r="I35" s="4"/>
      <c r="J35" s="4"/>
    </row>
    <row r="36" spans="1:10" x14ac:dyDescent="0.25">
      <c r="I36" s="4"/>
      <c r="J36" s="4"/>
    </row>
  </sheetData>
  <sheetProtection sheet="1" objects="1" scenarios="1"/>
  <mergeCells count="2">
    <mergeCell ref="A1:D1"/>
    <mergeCell ref="A11:D11"/>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3313" r:id="rId4">
          <objectPr defaultSize="0" autoPict="0" r:id="rId5">
            <anchor moveWithCells="1">
              <from>
                <xdr:col>1</xdr:col>
                <xdr:colOff>571500</xdr:colOff>
                <xdr:row>11</xdr:row>
                <xdr:rowOff>161925</xdr:rowOff>
              </from>
              <to>
                <xdr:col>2</xdr:col>
                <xdr:colOff>838200</xdr:colOff>
                <xdr:row>14</xdr:row>
                <xdr:rowOff>0</xdr:rowOff>
              </to>
            </anchor>
          </objectPr>
        </oleObject>
      </mc:Choice>
      <mc:Fallback>
        <oleObject progId="Equation.3" shapeId="13313"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L35"/>
  <sheetViews>
    <sheetView topLeftCell="A2" zoomScaleNormal="100" workbookViewId="0">
      <selection activeCell="G26" sqref="G26"/>
    </sheetView>
  </sheetViews>
  <sheetFormatPr defaultRowHeight="15.75" x14ac:dyDescent="0.25"/>
  <cols>
    <col min="1" max="1" width="29" customWidth="1"/>
    <col min="2" max="2" width="9.140625" style="1"/>
    <col min="3" max="3" width="14" style="1" customWidth="1"/>
    <col min="4" max="5" width="15" customWidth="1"/>
    <col min="6" max="6" width="12.42578125" customWidth="1"/>
    <col min="8" max="8" width="9.7109375" style="25" customWidth="1"/>
    <col min="9" max="9" width="11.5703125" style="25" bestFit="1" customWidth="1"/>
  </cols>
  <sheetData>
    <row r="1" spans="1:12" ht="21.75" customHeight="1" x14ac:dyDescent="0.25">
      <c r="A1" s="111" t="s">
        <v>393</v>
      </c>
      <c r="B1" s="112"/>
      <c r="C1" s="112"/>
      <c r="D1" s="112"/>
      <c r="E1" s="91"/>
      <c r="F1" s="46"/>
      <c r="G1" s="46"/>
      <c r="H1" s="47"/>
      <c r="I1" s="47"/>
      <c r="J1" s="48"/>
      <c r="K1" s="15"/>
      <c r="L1" s="11"/>
    </row>
    <row r="2" spans="1:12" x14ac:dyDescent="0.25">
      <c r="A2" s="46"/>
      <c r="B2" s="45"/>
      <c r="C2" s="45"/>
      <c r="D2" s="46"/>
      <c r="E2" s="46"/>
      <c r="F2" s="46"/>
      <c r="G2" s="46"/>
      <c r="H2" s="47"/>
      <c r="I2" s="47"/>
      <c r="J2" s="48"/>
      <c r="K2" s="15"/>
      <c r="L2" s="11"/>
    </row>
    <row r="3" spans="1:12" x14ac:dyDescent="0.25">
      <c r="A3" s="46" t="s">
        <v>179</v>
      </c>
      <c r="B3" s="45"/>
      <c r="C3" s="45"/>
      <c r="D3" s="46"/>
      <c r="E3" s="46"/>
      <c r="F3" s="46"/>
      <c r="G3" s="46"/>
      <c r="H3" s="47"/>
      <c r="I3" s="47"/>
      <c r="J3" s="48"/>
      <c r="K3" s="15"/>
      <c r="L3" s="11"/>
    </row>
    <row r="4" spans="1:12" x14ac:dyDescent="0.25">
      <c r="A4" s="46"/>
      <c r="B4" s="45"/>
      <c r="C4" s="45"/>
      <c r="D4" s="46"/>
      <c r="E4" s="46"/>
      <c r="F4" s="46"/>
      <c r="G4" s="46"/>
      <c r="H4" s="47"/>
      <c r="I4" s="47"/>
      <c r="J4" s="48"/>
      <c r="K4" s="15"/>
      <c r="L4" s="11"/>
    </row>
    <row r="5" spans="1:12" x14ac:dyDescent="0.25">
      <c r="A5" s="46" t="s">
        <v>180</v>
      </c>
      <c r="B5" s="45" t="s">
        <v>4</v>
      </c>
      <c r="C5" s="94">
        <v>100</v>
      </c>
      <c r="D5" s="46" t="s">
        <v>190</v>
      </c>
      <c r="E5" s="46"/>
      <c r="F5" s="46"/>
      <c r="G5" s="46"/>
      <c r="H5" s="47"/>
      <c r="I5" s="47"/>
      <c r="J5" s="48"/>
      <c r="K5" s="15"/>
      <c r="L5" s="11"/>
    </row>
    <row r="6" spans="1:12" ht="18" x14ac:dyDescent="0.25">
      <c r="A6" s="46" t="s">
        <v>299</v>
      </c>
      <c r="B6" s="45" t="s">
        <v>4</v>
      </c>
      <c r="C6" s="98">
        <v>32.200000000000003</v>
      </c>
      <c r="D6" s="46" t="s">
        <v>300</v>
      </c>
      <c r="E6" s="46"/>
      <c r="F6" s="46"/>
      <c r="G6" s="46"/>
      <c r="H6" s="47"/>
      <c r="I6" s="47"/>
      <c r="J6" s="48"/>
      <c r="K6" s="15"/>
      <c r="L6" s="11"/>
    </row>
    <row r="7" spans="1:12" ht="18" x14ac:dyDescent="0.25">
      <c r="A7" s="46" t="s">
        <v>327</v>
      </c>
      <c r="B7" s="45" t="s">
        <v>4</v>
      </c>
      <c r="C7" s="98">
        <v>36</v>
      </c>
      <c r="D7" s="46" t="s">
        <v>302</v>
      </c>
      <c r="E7" s="46"/>
      <c r="F7" s="46"/>
      <c r="G7" s="46"/>
      <c r="H7" s="47"/>
      <c r="I7" s="47"/>
      <c r="J7" s="48"/>
      <c r="K7" s="15"/>
      <c r="L7" s="11"/>
    </row>
    <row r="8" spans="1:12" x14ac:dyDescent="0.25">
      <c r="A8" s="46" t="s">
        <v>328</v>
      </c>
      <c r="B8" s="45" t="s">
        <v>4</v>
      </c>
      <c r="C8" s="98">
        <v>77</v>
      </c>
      <c r="D8" s="46" t="s">
        <v>304</v>
      </c>
      <c r="E8" s="46"/>
      <c r="F8" s="46"/>
      <c r="G8" s="46"/>
      <c r="H8" s="47"/>
      <c r="I8" s="47"/>
      <c r="J8" s="48"/>
      <c r="K8" s="15"/>
      <c r="L8" s="11"/>
    </row>
    <row r="9" spans="1:12" x14ac:dyDescent="0.25">
      <c r="A9" s="46"/>
      <c r="B9" s="45"/>
      <c r="C9" s="45"/>
      <c r="D9" s="46"/>
      <c r="E9" s="46"/>
      <c r="F9" s="46"/>
      <c r="G9" s="46"/>
      <c r="H9" s="47"/>
      <c r="I9" s="47"/>
      <c r="J9" s="48"/>
      <c r="K9" s="15"/>
      <c r="L9" s="11"/>
    </row>
    <row r="10" spans="1:12" x14ac:dyDescent="0.25">
      <c r="A10" s="46"/>
      <c r="B10" s="45"/>
      <c r="C10" s="45"/>
      <c r="D10" s="46"/>
      <c r="E10" s="46"/>
      <c r="F10" s="46"/>
      <c r="G10" s="46"/>
      <c r="H10" s="47"/>
      <c r="I10" s="47"/>
      <c r="J10" s="48"/>
      <c r="K10" s="15"/>
      <c r="L10" s="11"/>
    </row>
    <row r="11" spans="1:12" x14ac:dyDescent="0.25">
      <c r="A11" s="46"/>
      <c r="B11" s="45"/>
      <c r="C11" s="45"/>
      <c r="D11" s="46"/>
      <c r="E11" s="46"/>
      <c r="F11" s="46"/>
      <c r="G11" s="46"/>
      <c r="H11" s="47"/>
      <c r="I11" s="47"/>
      <c r="J11" s="48"/>
      <c r="K11" s="15"/>
      <c r="L11" s="11"/>
    </row>
    <row r="12" spans="1:12" ht="50.25" customHeight="1" x14ac:dyDescent="0.25">
      <c r="A12" s="108" t="s">
        <v>329</v>
      </c>
      <c r="B12" s="109"/>
      <c r="C12" s="109"/>
      <c r="D12" s="109"/>
      <c r="E12" s="92"/>
      <c r="F12" s="46"/>
      <c r="G12" s="46"/>
      <c r="H12" s="47"/>
      <c r="I12" s="47"/>
      <c r="J12" s="48"/>
      <c r="K12" s="15"/>
      <c r="L12" s="11"/>
    </row>
    <row r="13" spans="1:12" x14ac:dyDescent="0.25">
      <c r="A13" s="46"/>
      <c r="B13" s="45"/>
      <c r="C13" s="45"/>
      <c r="D13" s="46"/>
      <c r="E13" s="46"/>
      <c r="F13" s="46"/>
      <c r="G13" s="46"/>
      <c r="H13" s="47"/>
      <c r="I13" s="47"/>
      <c r="J13" s="48"/>
      <c r="K13" s="15"/>
      <c r="L13" s="11"/>
    </row>
    <row r="14" spans="1:12" ht="16.5" x14ac:dyDescent="0.3">
      <c r="A14" s="46" t="s">
        <v>330</v>
      </c>
      <c r="B14" s="45" t="s">
        <v>4</v>
      </c>
      <c r="C14" s="53"/>
      <c r="D14" s="53"/>
      <c r="E14" s="53" t="s">
        <v>4</v>
      </c>
      <c r="F14" s="46"/>
      <c r="G14" s="46"/>
      <c r="H14" s="47" t="s">
        <v>305</v>
      </c>
      <c r="I14" s="47"/>
      <c r="J14" s="48"/>
      <c r="K14" s="15"/>
      <c r="L14" s="11"/>
    </row>
    <row r="15" spans="1:12" x14ac:dyDescent="0.25">
      <c r="A15" s="46"/>
      <c r="B15" s="45"/>
      <c r="C15" s="45"/>
      <c r="D15" s="46"/>
      <c r="E15" s="46"/>
      <c r="F15" s="46"/>
      <c r="G15" s="46"/>
      <c r="H15" s="47"/>
      <c r="I15" s="47"/>
      <c r="J15" s="48"/>
      <c r="K15" s="15"/>
      <c r="L15" s="11"/>
    </row>
    <row r="16" spans="1:12" x14ac:dyDescent="0.25">
      <c r="A16" s="54" t="s">
        <v>200</v>
      </c>
      <c r="B16" s="45"/>
      <c r="C16" s="45"/>
      <c r="D16" s="46"/>
      <c r="E16" s="46"/>
      <c r="F16" s="46"/>
      <c r="G16" s="46"/>
      <c r="H16" s="47"/>
      <c r="I16" s="47"/>
      <c r="J16" s="48"/>
      <c r="K16" s="15"/>
      <c r="L16" s="11"/>
    </row>
    <row r="17" spans="1:12" x14ac:dyDescent="0.25">
      <c r="A17" s="46"/>
      <c r="B17" s="45"/>
      <c r="C17" s="45"/>
      <c r="D17" s="46"/>
      <c r="E17" s="46"/>
      <c r="F17" s="46"/>
      <c r="G17" s="46"/>
      <c r="H17" s="47"/>
      <c r="I17" s="47"/>
      <c r="J17" s="48"/>
      <c r="K17" s="15"/>
      <c r="L17" s="11"/>
    </row>
    <row r="18" spans="1:12" s="28" customFormat="1" ht="18.75" x14ac:dyDescent="0.3">
      <c r="A18" s="59" t="s">
        <v>331</v>
      </c>
      <c r="B18" s="60" t="s">
        <v>4</v>
      </c>
      <c r="C18" s="61" t="s">
        <v>333</v>
      </c>
      <c r="D18" s="59"/>
      <c r="E18" s="59"/>
      <c r="F18" s="59"/>
      <c r="G18" s="60" t="s">
        <v>4</v>
      </c>
      <c r="H18" s="63">
        <f>(C7*(C8^2))/344.8</f>
        <v>619.03712296983758</v>
      </c>
      <c r="I18" s="63" t="s">
        <v>332</v>
      </c>
      <c r="J18" s="64"/>
      <c r="K18" s="26"/>
      <c r="L18" s="27"/>
    </row>
    <row r="19" spans="1:12" x14ac:dyDescent="0.25">
      <c r="A19" s="46"/>
      <c r="B19" s="45"/>
      <c r="C19" s="45"/>
      <c r="D19" s="46"/>
      <c r="E19" s="46"/>
      <c r="F19" s="46"/>
      <c r="G19" s="45"/>
      <c r="H19" s="47"/>
      <c r="I19" s="47"/>
      <c r="J19" s="48"/>
      <c r="K19" s="15"/>
      <c r="L19" s="11"/>
    </row>
    <row r="20" spans="1:12" s="28" customFormat="1" x14ac:dyDescent="0.25">
      <c r="A20" s="18"/>
      <c r="B20" s="16"/>
      <c r="C20" s="17"/>
      <c r="D20" s="18"/>
      <c r="E20" s="18"/>
      <c r="F20" s="18"/>
      <c r="G20" s="16"/>
      <c r="H20" s="40"/>
      <c r="I20" s="40"/>
      <c r="J20" s="26"/>
      <c r="K20" s="26"/>
      <c r="L20" s="27"/>
    </row>
    <row r="21" spans="1:12" x14ac:dyDescent="0.25">
      <c r="A21" s="102" t="s">
        <v>425</v>
      </c>
      <c r="B21" s="20"/>
      <c r="C21" s="20"/>
      <c r="D21" s="19"/>
      <c r="E21" s="19"/>
      <c r="F21" s="19"/>
      <c r="G21" s="19"/>
      <c r="H21" s="29"/>
      <c r="I21" s="29"/>
      <c r="J21" s="15"/>
      <c r="K21" s="15"/>
      <c r="L21" s="11"/>
    </row>
    <row r="22" spans="1:12" x14ac:dyDescent="0.25">
      <c r="A22" s="102" t="s">
        <v>426</v>
      </c>
      <c r="B22" s="20"/>
      <c r="C22" s="20"/>
      <c r="D22" s="19"/>
      <c r="E22" s="19"/>
      <c r="F22" s="19"/>
      <c r="G22" s="19"/>
      <c r="H22" s="29"/>
      <c r="I22" s="29"/>
      <c r="J22" s="15"/>
      <c r="K22" s="15"/>
      <c r="L22" s="11"/>
    </row>
    <row r="23" spans="1:12" x14ac:dyDescent="0.25">
      <c r="A23" s="102" t="s">
        <v>427</v>
      </c>
      <c r="B23" s="20"/>
      <c r="C23" s="20"/>
      <c r="D23" s="19"/>
      <c r="E23" s="19"/>
      <c r="F23" s="19"/>
      <c r="G23" s="19"/>
      <c r="H23" s="29"/>
      <c r="I23" s="29"/>
      <c r="J23" s="15"/>
      <c r="K23" s="15"/>
      <c r="L23" s="11"/>
    </row>
    <row r="24" spans="1:12" x14ac:dyDescent="0.25">
      <c r="A24" s="102" t="s">
        <v>428</v>
      </c>
      <c r="B24" s="20"/>
      <c r="C24" s="20"/>
      <c r="D24" s="19"/>
      <c r="E24" s="19"/>
      <c r="F24" s="19"/>
      <c r="G24" s="19"/>
      <c r="H24" s="29"/>
      <c r="I24" s="29"/>
      <c r="J24" s="15"/>
      <c r="K24" s="15"/>
      <c r="L24" s="11"/>
    </row>
    <row r="25" spans="1:12" x14ac:dyDescent="0.25">
      <c r="A25" s="103" t="s">
        <v>429</v>
      </c>
      <c r="B25" s="20"/>
      <c r="C25" s="20"/>
      <c r="D25" s="19"/>
      <c r="E25" s="19"/>
      <c r="F25" s="19"/>
      <c r="G25" s="19"/>
      <c r="H25" s="29"/>
      <c r="I25" s="29"/>
      <c r="J25" s="15"/>
      <c r="K25" s="15"/>
      <c r="L25" s="11"/>
    </row>
    <row r="26" spans="1:12" x14ac:dyDescent="0.25">
      <c r="A26" s="19"/>
      <c r="B26" s="20"/>
      <c r="C26" s="20"/>
      <c r="D26" s="19"/>
      <c r="E26" s="19"/>
      <c r="F26" s="19"/>
      <c r="G26" s="19"/>
      <c r="H26" s="29"/>
      <c r="I26" s="29"/>
      <c r="J26" s="15"/>
      <c r="K26" s="15"/>
      <c r="L26" s="11"/>
    </row>
    <row r="27" spans="1:12" x14ac:dyDescent="0.25">
      <c r="A27" s="10"/>
      <c r="B27" s="9"/>
      <c r="C27" s="9"/>
      <c r="D27" s="10"/>
      <c r="E27" s="10"/>
      <c r="F27" s="10"/>
      <c r="G27" s="10"/>
      <c r="H27" s="24"/>
      <c r="I27" s="24"/>
      <c r="J27" s="4"/>
      <c r="K27" s="4"/>
    </row>
    <row r="28" spans="1:12" x14ac:dyDescent="0.25">
      <c r="A28" s="10"/>
      <c r="B28" s="9"/>
      <c r="C28" s="9"/>
      <c r="D28" s="10"/>
      <c r="E28" s="10"/>
      <c r="F28" s="10"/>
      <c r="G28" s="10"/>
      <c r="H28" s="24"/>
      <c r="I28" s="24"/>
      <c r="J28" s="4"/>
      <c r="K28" s="4"/>
    </row>
    <row r="29" spans="1:12" x14ac:dyDescent="0.25">
      <c r="A29" s="4"/>
      <c r="B29" s="6"/>
      <c r="C29" s="6"/>
      <c r="D29" s="4"/>
      <c r="E29" s="4"/>
      <c r="F29" s="4"/>
      <c r="G29" s="4"/>
      <c r="H29" s="24"/>
      <c r="I29" s="24"/>
      <c r="J29" s="4"/>
      <c r="K29" s="4"/>
    </row>
    <row r="30" spans="1:12" x14ac:dyDescent="0.25">
      <c r="A30" s="4"/>
      <c r="B30" s="6"/>
      <c r="C30" s="6"/>
      <c r="D30" s="4"/>
      <c r="E30" s="4"/>
      <c r="F30" s="4"/>
      <c r="G30" s="4"/>
      <c r="H30" s="24"/>
      <c r="I30" s="24"/>
      <c r="J30" s="4"/>
      <c r="K30" s="4"/>
    </row>
    <row r="31" spans="1:12" x14ac:dyDescent="0.25">
      <c r="A31" s="4"/>
      <c r="B31" s="6"/>
      <c r="C31" s="6"/>
      <c r="D31" s="4"/>
      <c r="E31" s="4"/>
      <c r="F31" s="4"/>
      <c r="G31" s="4"/>
      <c r="H31" s="24"/>
      <c r="I31" s="24"/>
      <c r="J31" s="4"/>
      <c r="K31" s="4"/>
    </row>
    <row r="32" spans="1:12" x14ac:dyDescent="0.25">
      <c r="A32" s="4"/>
      <c r="B32" s="6"/>
      <c r="C32" s="6"/>
      <c r="D32" s="4"/>
      <c r="E32" s="4"/>
      <c r="F32" s="4"/>
      <c r="G32" s="4"/>
      <c r="H32" s="24"/>
      <c r="I32" s="24"/>
      <c r="J32" s="4"/>
      <c r="K32" s="4"/>
    </row>
    <row r="33" spans="1:11" x14ac:dyDescent="0.25">
      <c r="A33" s="4"/>
      <c r="B33" s="6"/>
      <c r="C33" s="6"/>
      <c r="D33" s="4"/>
      <c r="E33" s="4"/>
      <c r="F33" s="4"/>
      <c r="G33" s="4"/>
      <c r="H33" s="24"/>
      <c r="I33" s="24"/>
      <c r="J33" s="4"/>
      <c r="K33" s="4"/>
    </row>
    <row r="34" spans="1:11" x14ac:dyDescent="0.25">
      <c r="A34" s="4"/>
      <c r="B34" s="6"/>
      <c r="C34" s="6"/>
      <c r="D34" s="4"/>
      <c r="E34" s="4"/>
      <c r="F34" s="4"/>
      <c r="G34" s="4"/>
      <c r="H34" s="24"/>
      <c r="I34" s="24"/>
      <c r="J34" s="4"/>
      <c r="K34" s="4"/>
    </row>
    <row r="35" spans="1:11" x14ac:dyDescent="0.25">
      <c r="A35" s="4"/>
      <c r="B35" s="6"/>
      <c r="C35" s="6"/>
      <c r="D35" s="4"/>
      <c r="E35" s="4"/>
      <c r="F35" s="4"/>
      <c r="G35" s="4"/>
      <c r="H35" s="24"/>
      <c r="I35" s="24"/>
      <c r="J35" s="4"/>
      <c r="K35" s="4"/>
    </row>
  </sheetData>
  <sheetProtection sheet="1" objects="1" scenarios="1"/>
  <mergeCells count="2">
    <mergeCell ref="A1:D1"/>
    <mergeCell ref="A12:D12"/>
  </mergeCells>
  <phoneticPr fontId="5" type="noConversion"/>
  <pageMargins left="0.75" right="0.75" top="1" bottom="1" header="0.5" footer="0.5"/>
  <pageSetup orientation="portrait" horizontalDpi="200" verticalDpi="200" r:id="rId1"/>
  <headerFooter alignWithMargins="0"/>
  <drawing r:id="rId2"/>
  <legacyDrawing r:id="rId3"/>
  <oleObjects>
    <mc:AlternateContent xmlns:mc="http://schemas.openxmlformats.org/markup-compatibility/2006">
      <mc:Choice Requires="x14">
        <oleObject progId="Equation.3" shapeId="14337" r:id="rId4">
          <objectPr defaultSize="0" autoPict="0" r:id="rId5">
            <anchor moveWithCells="1">
              <from>
                <xdr:col>1</xdr:col>
                <xdr:colOff>561975</xdr:colOff>
                <xdr:row>12</xdr:row>
                <xdr:rowOff>152400</xdr:rowOff>
              </from>
              <to>
                <xdr:col>2</xdr:col>
                <xdr:colOff>685800</xdr:colOff>
                <xdr:row>15</xdr:row>
                <xdr:rowOff>0</xdr:rowOff>
              </to>
            </anchor>
          </objectPr>
        </oleObject>
      </mc:Choice>
      <mc:Fallback>
        <oleObject progId="Equation.3" shapeId="14337" r:id="rId4"/>
      </mc:Fallback>
    </mc:AlternateContent>
    <mc:AlternateContent xmlns:mc="http://schemas.openxmlformats.org/markup-compatibility/2006">
      <mc:Choice Requires="x14">
        <oleObject progId="Equation.3" shapeId="14338" r:id="rId6">
          <objectPr defaultSize="0" autoPict="0" r:id="rId7">
            <anchor moveWithCells="1">
              <from>
                <xdr:col>4</xdr:col>
                <xdr:colOff>971550</xdr:colOff>
                <xdr:row>12</xdr:row>
                <xdr:rowOff>171450</xdr:rowOff>
              </from>
              <to>
                <xdr:col>5</xdr:col>
                <xdr:colOff>381000</xdr:colOff>
                <xdr:row>14</xdr:row>
                <xdr:rowOff>180975</xdr:rowOff>
              </to>
            </anchor>
          </objectPr>
        </oleObject>
      </mc:Choice>
      <mc:Fallback>
        <oleObject progId="Equation.3" shapeId="14338" r:id="rId6"/>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K37"/>
  <sheetViews>
    <sheetView topLeftCell="A2" zoomScaleNormal="100" workbookViewId="0">
      <selection activeCell="G26" sqref="G26"/>
    </sheetView>
  </sheetViews>
  <sheetFormatPr defaultRowHeight="15.75" x14ac:dyDescent="0.25"/>
  <cols>
    <col min="1" max="1" width="39.28515625" bestFit="1" customWidth="1"/>
    <col min="2" max="2" width="9.140625" style="1"/>
    <col min="3" max="3" width="14" style="1" customWidth="1"/>
    <col min="4" max="4" width="15" customWidth="1"/>
    <col min="5" max="5" width="15.85546875" customWidth="1"/>
    <col min="7" max="7" width="9.7109375" style="25" customWidth="1"/>
    <col min="8" max="8" width="11" style="25" bestFit="1" customWidth="1"/>
  </cols>
  <sheetData>
    <row r="1" spans="1:11" ht="21.75" customHeight="1" x14ac:dyDescent="0.25">
      <c r="A1" s="111" t="s">
        <v>394</v>
      </c>
      <c r="B1" s="112"/>
      <c r="C1" s="112"/>
      <c r="D1" s="112"/>
      <c r="E1" s="46"/>
      <c r="F1" s="46"/>
      <c r="G1" s="47"/>
      <c r="H1" s="47"/>
      <c r="I1" s="48"/>
      <c r="J1" s="15"/>
      <c r="K1" s="11"/>
    </row>
    <row r="2" spans="1:11" x14ac:dyDescent="0.25">
      <c r="A2" s="46"/>
      <c r="B2" s="45"/>
      <c r="C2" s="45"/>
      <c r="D2" s="46"/>
      <c r="E2" s="46"/>
      <c r="F2" s="46"/>
      <c r="G2" s="47"/>
      <c r="H2" s="47"/>
      <c r="I2" s="48"/>
      <c r="J2" s="15"/>
      <c r="K2" s="11"/>
    </row>
    <row r="3" spans="1:11" x14ac:dyDescent="0.25">
      <c r="A3" s="46" t="s">
        <v>179</v>
      </c>
      <c r="B3" s="45"/>
      <c r="C3" s="45"/>
      <c r="D3" s="46"/>
      <c r="E3" s="46"/>
      <c r="F3" s="46"/>
      <c r="G3" s="47"/>
      <c r="H3" s="47"/>
      <c r="I3" s="48"/>
      <c r="J3" s="15"/>
      <c r="K3" s="11"/>
    </row>
    <row r="4" spans="1:11" x14ac:dyDescent="0.25">
      <c r="A4" s="46"/>
      <c r="B4" s="45"/>
      <c r="C4" s="45"/>
      <c r="D4" s="46"/>
      <c r="E4" s="46"/>
      <c r="F4" s="46"/>
      <c r="G4" s="47"/>
      <c r="H4" s="47"/>
      <c r="I4" s="48"/>
      <c r="J4" s="15"/>
      <c r="K4" s="11"/>
    </row>
    <row r="5" spans="1:11" x14ac:dyDescent="0.25">
      <c r="A5" s="46" t="s">
        <v>180</v>
      </c>
      <c r="B5" s="45" t="s">
        <v>4</v>
      </c>
      <c r="C5" s="94">
        <v>100</v>
      </c>
      <c r="D5" s="46" t="s">
        <v>190</v>
      </c>
      <c r="E5" s="46"/>
      <c r="F5" s="46"/>
      <c r="G5" s="47"/>
      <c r="H5" s="47"/>
      <c r="I5" s="48"/>
      <c r="J5" s="15"/>
      <c r="K5" s="11"/>
    </row>
    <row r="6" spans="1:11" ht="18" x14ac:dyDescent="0.25">
      <c r="A6" s="46" t="s">
        <v>299</v>
      </c>
      <c r="B6" s="45" t="s">
        <v>4</v>
      </c>
      <c r="C6" s="98">
        <v>32.200000000000003</v>
      </c>
      <c r="D6" s="46" t="s">
        <v>300</v>
      </c>
      <c r="E6" s="46"/>
      <c r="F6" s="46"/>
      <c r="G6" s="47"/>
      <c r="H6" s="47"/>
      <c r="I6" s="48"/>
      <c r="J6" s="15"/>
      <c r="K6" s="11"/>
    </row>
    <row r="7" spans="1:11" x14ac:dyDescent="0.25">
      <c r="A7" s="46" t="s">
        <v>334</v>
      </c>
      <c r="B7" s="45" t="s">
        <v>4</v>
      </c>
      <c r="C7" s="98">
        <v>14.7</v>
      </c>
      <c r="D7" s="46" t="s">
        <v>191</v>
      </c>
      <c r="E7" s="46"/>
      <c r="F7" s="46"/>
      <c r="G7" s="47"/>
      <c r="H7" s="47"/>
      <c r="I7" s="48"/>
      <c r="J7" s="15"/>
      <c r="K7" s="11"/>
    </row>
    <row r="8" spans="1:11" x14ac:dyDescent="0.25">
      <c r="A8" s="46" t="s">
        <v>335</v>
      </c>
      <c r="B8" s="45" t="s">
        <v>4</v>
      </c>
      <c r="C8" s="98">
        <v>1</v>
      </c>
      <c r="D8" s="46"/>
      <c r="E8" s="46"/>
      <c r="F8" s="46"/>
      <c r="G8" s="47"/>
      <c r="H8" s="47"/>
      <c r="I8" s="48"/>
      <c r="J8" s="15"/>
      <c r="K8" s="11"/>
    </row>
    <row r="9" spans="1:11" x14ac:dyDescent="0.25">
      <c r="A9" s="46" t="s">
        <v>336</v>
      </c>
      <c r="B9" s="45" t="s">
        <v>4</v>
      </c>
      <c r="C9" s="98">
        <v>1.4</v>
      </c>
      <c r="D9" s="46"/>
      <c r="E9" s="46"/>
      <c r="F9" s="46"/>
      <c r="G9" s="47"/>
      <c r="H9" s="47"/>
      <c r="I9" s="48"/>
      <c r="J9" s="15"/>
      <c r="K9" s="11"/>
    </row>
    <row r="10" spans="1:11" x14ac:dyDescent="0.25">
      <c r="A10" s="46" t="s">
        <v>337</v>
      </c>
      <c r="B10" s="45" t="s">
        <v>4</v>
      </c>
      <c r="C10" s="98">
        <v>1</v>
      </c>
      <c r="D10" s="46"/>
      <c r="E10" s="46"/>
      <c r="F10" s="46"/>
      <c r="G10" s="47"/>
      <c r="H10" s="47"/>
      <c r="I10" s="48"/>
      <c r="J10" s="15"/>
      <c r="K10" s="11"/>
    </row>
    <row r="11" spans="1:11" ht="18" x14ac:dyDescent="0.25">
      <c r="A11" s="46" t="s">
        <v>339</v>
      </c>
      <c r="B11" s="45" t="s">
        <v>4</v>
      </c>
      <c r="C11" s="98">
        <v>520</v>
      </c>
      <c r="D11" s="50" t="s">
        <v>201</v>
      </c>
      <c r="E11" s="46"/>
      <c r="F11" s="46"/>
      <c r="G11" s="47"/>
      <c r="H11" s="47"/>
      <c r="I11" s="48"/>
      <c r="J11" s="15"/>
      <c r="K11" s="11"/>
    </row>
    <row r="12" spans="1:11" x14ac:dyDescent="0.25">
      <c r="A12" s="46" t="s">
        <v>340</v>
      </c>
      <c r="B12" s="45" t="s">
        <v>4</v>
      </c>
      <c r="C12" s="98">
        <v>32</v>
      </c>
      <c r="D12" s="46" t="s">
        <v>193</v>
      </c>
      <c r="E12" s="46"/>
      <c r="F12" s="46"/>
      <c r="G12" s="47"/>
      <c r="H12" s="47"/>
      <c r="I12" s="48"/>
      <c r="J12" s="15"/>
      <c r="K12" s="11"/>
    </row>
    <row r="13" spans="1:11" x14ac:dyDescent="0.25">
      <c r="A13" s="46"/>
      <c r="B13" s="45"/>
      <c r="C13" s="45"/>
      <c r="D13" s="46"/>
      <c r="E13" s="46"/>
      <c r="F13" s="46"/>
      <c r="G13" s="47"/>
      <c r="H13" s="47"/>
      <c r="I13" s="48"/>
      <c r="J13" s="15"/>
      <c r="K13" s="11"/>
    </row>
    <row r="14" spans="1:11" ht="66.75" customHeight="1" x14ac:dyDescent="0.25">
      <c r="A14" s="108" t="s">
        <v>341</v>
      </c>
      <c r="B14" s="109"/>
      <c r="C14" s="109"/>
      <c r="D14" s="109"/>
      <c r="E14" s="46"/>
      <c r="F14" s="46"/>
      <c r="G14" s="47"/>
      <c r="H14" s="47"/>
      <c r="I14" s="48"/>
      <c r="J14" s="15"/>
      <c r="K14" s="11"/>
    </row>
    <row r="15" spans="1:11" x14ac:dyDescent="0.25">
      <c r="A15" s="46"/>
      <c r="B15" s="45"/>
      <c r="C15" s="45"/>
      <c r="D15" s="46"/>
      <c r="E15" s="46"/>
      <c r="F15" s="46"/>
      <c r="G15" s="47"/>
      <c r="H15" s="47"/>
      <c r="I15" s="48"/>
      <c r="J15" s="15"/>
      <c r="K15" s="11"/>
    </row>
    <row r="16" spans="1:11" x14ac:dyDescent="0.25">
      <c r="A16" s="46" t="s">
        <v>1</v>
      </c>
      <c r="B16" s="45" t="s">
        <v>4</v>
      </c>
      <c r="C16" s="53"/>
      <c r="D16" s="53"/>
      <c r="E16" s="46"/>
      <c r="F16" s="46"/>
      <c r="G16" s="47" t="s">
        <v>321</v>
      </c>
      <c r="H16" s="47"/>
      <c r="I16" s="48"/>
      <c r="J16" s="15"/>
      <c r="K16" s="11"/>
    </row>
    <row r="17" spans="1:11" x14ac:dyDescent="0.25">
      <c r="A17" s="46"/>
      <c r="B17" s="45"/>
      <c r="C17" s="45"/>
      <c r="D17" s="46"/>
      <c r="E17" s="46"/>
      <c r="F17" s="46"/>
      <c r="G17" s="47"/>
      <c r="H17" s="47"/>
      <c r="I17" s="48"/>
      <c r="J17" s="15"/>
      <c r="K17" s="11"/>
    </row>
    <row r="18" spans="1:11" x14ac:dyDescent="0.25">
      <c r="A18" s="54" t="s">
        <v>200</v>
      </c>
      <c r="B18" s="45"/>
      <c r="C18" s="45"/>
      <c r="D18" s="46"/>
      <c r="E18" s="46"/>
      <c r="F18" s="46"/>
      <c r="G18" s="47"/>
      <c r="H18" s="47"/>
      <c r="I18" s="48"/>
      <c r="J18" s="15"/>
      <c r="K18" s="11"/>
    </row>
    <row r="19" spans="1:11" x14ac:dyDescent="0.25">
      <c r="A19" s="46"/>
      <c r="B19" s="45"/>
      <c r="C19" s="45"/>
      <c r="D19" s="46"/>
      <c r="E19" s="46"/>
      <c r="F19" s="46"/>
      <c r="G19" s="47"/>
      <c r="H19" s="47"/>
      <c r="I19" s="48"/>
      <c r="J19" s="15"/>
      <c r="K19" s="11"/>
    </row>
    <row r="20" spans="1:11" s="42" customFormat="1" ht="18" x14ac:dyDescent="0.25">
      <c r="A20" s="46" t="s">
        <v>1</v>
      </c>
      <c r="B20" s="45" t="s">
        <v>4</v>
      </c>
      <c r="C20" s="53" t="s">
        <v>343</v>
      </c>
      <c r="D20" s="46"/>
      <c r="E20" s="46"/>
      <c r="F20" s="45" t="s">
        <v>4</v>
      </c>
      <c r="G20" s="47">
        <f>12*((((1.702*(10^-5)*C5)/(C7*C8))*(((C10*C11)/(C9*C12))^0.5))^0.5)</f>
        <v>0.23833273070231548</v>
      </c>
      <c r="H20" s="47" t="s">
        <v>314</v>
      </c>
      <c r="I20" s="48"/>
      <c r="J20" s="15"/>
      <c r="K20" s="41"/>
    </row>
    <row r="21" spans="1:11" x14ac:dyDescent="0.25">
      <c r="A21" s="46"/>
      <c r="B21" s="45"/>
      <c r="C21" s="45"/>
      <c r="D21" s="46"/>
      <c r="E21" s="46"/>
      <c r="F21" s="45"/>
      <c r="G21" s="47"/>
      <c r="H21" s="47"/>
      <c r="I21" s="48"/>
      <c r="J21" s="15"/>
      <c r="K21" s="11"/>
    </row>
    <row r="22" spans="1:11" s="28" customFormat="1" x14ac:dyDescent="0.25">
      <c r="A22" s="18"/>
      <c r="B22" s="16"/>
      <c r="C22" s="17"/>
      <c r="D22" s="18"/>
      <c r="E22" s="18"/>
      <c r="F22" s="16"/>
      <c r="G22" s="40"/>
      <c r="H22" s="40"/>
      <c r="I22" s="26"/>
      <c r="J22" s="26"/>
      <c r="K22" s="27"/>
    </row>
    <row r="23" spans="1:11" x14ac:dyDescent="0.25">
      <c r="A23" s="102" t="s">
        <v>425</v>
      </c>
      <c r="B23" s="20"/>
      <c r="C23" s="20"/>
      <c r="D23" s="19"/>
      <c r="E23" s="19"/>
      <c r="F23" s="19"/>
      <c r="G23" s="29"/>
      <c r="H23" s="29"/>
      <c r="I23" s="15"/>
      <c r="J23" s="15"/>
      <c r="K23" s="11"/>
    </row>
    <row r="24" spans="1:11" x14ac:dyDescent="0.25">
      <c r="A24" s="102" t="s">
        <v>426</v>
      </c>
      <c r="B24" s="20"/>
      <c r="C24" s="20"/>
      <c r="D24" s="19"/>
      <c r="E24" s="19"/>
      <c r="F24" s="19"/>
      <c r="G24" s="29"/>
      <c r="H24" s="29"/>
      <c r="I24" s="15"/>
      <c r="J24" s="15"/>
      <c r="K24" s="11"/>
    </row>
    <row r="25" spans="1:11" x14ac:dyDescent="0.25">
      <c r="A25" s="102" t="s">
        <v>427</v>
      </c>
      <c r="B25" s="20"/>
      <c r="C25" s="20"/>
      <c r="D25" s="19"/>
      <c r="E25" s="19"/>
      <c r="F25" s="19"/>
      <c r="G25" s="29"/>
      <c r="H25" s="29"/>
      <c r="I25" s="15"/>
      <c r="J25" s="15"/>
      <c r="K25" s="11"/>
    </row>
    <row r="26" spans="1:11" x14ac:dyDescent="0.25">
      <c r="A26" s="102" t="s">
        <v>428</v>
      </c>
      <c r="B26" s="20"/>
      <c r="C26" s="20"/>
      <c r="D26" s="19"/>
      <c r="E26" s="19"/>
      <c r="F26" s="19"/>
      <c r="G26" s="29"/>
      <c r="H26" s="29"/>
      <c r="I26" s="15"/>
      <c r="J26" s="15"/>
      <c r="K26" s="11"/>
    </row>
    <row r="27" spans="1:11" x14ac:dyDescent="0.25">
      <c r="A27" s="103" t="s">
        <v>429</v>
      </c>
      <c r="B27" s="20"/>
      <c r="C27" s="20"/>
      <c r="D27" s="19"/>
      <c r="E27" s="19"/>
      <c r="F27" s="19"/>
      <c r="G27" s="29"/>
      <c r="H27" s="29"/>
      <c r="I27" s="15"/>
      <c r="J27" s="15"/>
      <c r="K27" s="11"/>
    </row>
    <row r="28" spans="1:11" x14ac:dyDescent="0.25">
      <c r="A28" s="19"/>
      <c r="B28" s="20"/>
      <c r="C28" s="20"/>
      <c r="D28" s="19"/>
      <c r="E28" s="19"/>
      <c r="F28" s="19"/>
      <c r="G28" s="29"/>
      <c r="H28" s="29"/>
      <c r="I28" s="15"/>
      <c r="J28" s="15"/>
      <c r="K28" s="11"/>
    </row>
    <row r="29" spans="1:11" x14ac:dyDescent="0.25">
      <c r="A29" s="10"/>
      <c r="B29" s="9"/>
      <c r="C29" s="9"/>
      <c r="D29" s="10"/>
      <c r="E29" s="10"/>
      <c r="F29" s="10"/>
      <c r="G29" s="24"/>
      <c r="H29" s="24"/>
      <c r="I29" s="4"/>
      <c r="J29" s="4"/>
    </row>
    <row r="30" spans="1:11" x14ac:dyDescent="0.25">
      <c r="A30" s="10"/>
      <c r="B30" s="9"/>
      <c r="C30" s="9"/>
      <c r="D30" s="10"/>
      <c r="E30" s="10"/>
      <c r="F30" s="10"/>
      <c r="G30" s="24"/>
      <c r="H30" s="24"/>
      <c r="I30" s="4"/>
      <c r="J30" s="4"/>
    </row>
    <row r="31" spans="1:11" x14ac:dyDescent="0.25">
      <c r="A31" s="4"/>
      <c r="B31" s="6"/>
      <c r="C31" s="6"/>
      <c r="D31" s="4"/>
      <c r="E31" s="4"/>
      <c r="F31" s="4"/>
      <c r="G31" s="24"/>
      <c r="H31" s="24"/>
      <c r="I31" s="4"/>
      <c r="J31" s="4"/>
    </row>
    <row r="32" spans="1:11" x14ac:dyDescent="0.25">
      <c r="A32" s="4"/>
      <c r="B32" s="6"/>
      <c r="C32" s="6"/>
      <c r="D32" s="4"/>
      <c r="E32" s="4"/>
      <c r="F32" s="4"/>
      <c r="G32" s="24"/>
      <c r="H32" s="24"/>
      <c r="I32" s="4"/>
      <c r="J32" s="4"/>
    </row>
    <row r="33" spans="1:10" x14ac:dyDescent="0.25">
      <c r="A33" s="4"/>
      <c r="B33" s="6"/>
      <c r="C33" s="6"/>
      <c r="D33" s="4"/>
      <c r="E33" s="4"/>
      <c r="F33" s="4"/>
      <c r="G33" s="24"/>
      <c r="H33" s="24"/>
      <c r="I33" s="4"/>
      <c r="J33" s="4"/>
    </row>
    <row r="34" spans="1:10" x14ac:dyDescent="0.25">
      <c r="A34" s="4"/>
      <c r="B34" s="6"/>
      <c r="C34" s="6"/>
      <c r="D34" s="4"/>
      <c r="E34" s="4"/>
      <c r="F34" s="4"/>
      <c r="G34" s="24"/>
      <c r="H34" s="24"/>
      <c r="I34" s="4"/>
      <c r="J34" s="4"/>
    </row>
    <row r="35" spans="1:10" x14ac:dyDescent="0.25">
      <c r="A35" s="4"/>
      <c r="B35" s="6"/>
      <c r="C35" s="6"/>
      <c r="D35" s="4"/>
      <c r="E35" s="4"/>
      <c r="F35" s="4"/>
      <c r="G35" s="24"/>
      <c r="H35" s="24"/>
      <c r="I35" s="4"/>
      <c r="J35" s="4"/>
    </row>
    <row r="36" spans="1:10" x14ac:dyDescent="0.25">
      <c r="A36" s="4"/>
      <c r="B36" s="6"/>
      <c r="C36" s="6"/>
      <c r="D36" s="4"/>
      <c r="E36" s="4"/>
      <c r="F36" s="4"/>
      <c r="G36" s="24"/>
      <c r="H36" s="24"/>
      <c r="I36" s="4"/>
      <c r="J36" s="4"/>
    </row>
    <row r="37" spans="1:10" x14ac:dyDescent="0.25">
      <c r="A37" s="4"/>
      <c r="B37" s="6"/>
      <c r="C37" s="6"/>
      <c r="D37" s="4"/>
      <c r="E37" s="4"/>
      <c r="F37" s="4"/>
      <c r="G37" s="24"/>
      <c r="H37" s="24"/>
      <c r="I37" s="4"/>
      <c r="J37" s="4"/>
    </row>
  </sheetData>
  <sheetProtection sheet="1" objects="1" scenarios="1"/>
  <mergeCells count="2">
    <mergeCell ref="A1:D1"/>
    <mergeCell ref="A14:D14"/>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5361" r:id="rId4">
          <objectPr defaultSize="0" autoPict="0" r:id="rId5">
            <anchor moveWithCells="1">
              <from>
                <xdr:col>1</xdr:col>
                <xdr:colOff>552450</xdr:colOff>
                <xdr:row>13</xdr:row>
                <xdr:rowOff>781050</xdr:rowOff>
              </from>
              <to>
                <xdr:col>4</xdr:col>
                <xdr:colOff>676275</xdr:colOff>
                <xdr:row>17</xdr:row>
                <xdr:rowOff>38100</xdr:rowOff>
              </to>
            </anchor>
          </objectPr>
        </oleObject>
      </mc:Choice>
      <mc:Fallback>
        <oleObject progId="Equation.3" shapeId="15361" r:id="rId4"/>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J33"/>
  <sheetViews>
    <sheetView zoomScaleNormal="100" workbookViewId="0">
      <selection activeCell="G26" sqref="G26"/>
    </sheetView>
  </sheetViews>
  <sheetFormatPr defaultRowHeight="15.75" x14ac:dyDescent="0.25"/>
  <cols>
    <col min="1" max="1" width="36.28515625" bestFit="1" customWidth="1"/>
    <col min="2" max="2" width="9.140625" style="1"/>
    <col min="3" max="3" width="14" style="1" customWidth="1"/>
    <col min="4" max="4" width="15" customWidth="1"/>
    <col min="6" max="6" width="9.7109375" style="25" customWidth="1"/>
    <col min="7" max="7" width="11.5703125" style="25" bestFit="1" customWidth="1"/>
  </cols>
  <sheetData>
    <row r="1" spans="1:10" ht="21.75" customHeight="1" x14ac:dyDescent="0.25">
      <c r="A1" s="111" t="s">
        <v>395</v>
      </c>
      <c r="B1" s="112"/>
      <c r="C1" s="112"/>
      <c r="D1" s="112"/>
      <c r="E1" s="46"/>
      <c r="F1" s="47"/>
      <c r="G1" s="47"/>
      <c r="H1" s="48"/>
      <c r="I1" s="15"/>
      <c r="J1" s="11"/>
    </row>
    <row r="2" spans="1:10" x14ac:dyDescent="0.25">
      <c r="A2" s="46"/>
      <c r="B2" s="45"/>
      <c r="C2" s="45"/>
      <c r="D2" s="46"/>
      <c r="E2" s="46"/>
      <c r="F2" s="47"/>
      <c r="G2" s="47"/>
      <c r="H2" s="48"/>
      <c r="I2" s="15"/>
      <c r="J2" s="11"/>
    </row>
    <row r="3" spans="1:10" x14ac:dyDescent="0.25">
      <c r="A3" s="46" t="s">
        <v>179</v>
      </c>
      <c r="B3" s="45"/>
      <c r="C3" s="45"/>
      <c r="D3" s="46"/>
      <c r="E3" s="46"/>
      <c r="F3" s="47"/>
      <c r="G3" s="47"/>
      <c r="H3" s="48"/>
      <c r="I3" s="15"/>
      <c r="J3" s="11"/>
    </row>
    <row r="4" spans="1:10" x14ac:dyDescent="0.25">
      <c r="A4" s="46"/>
      <c r="B4" s="45"/>
      <c r="C4" s="45"/>
      <c r="D4" s="46"/>
      <c r="E4" s="46"/>
      <c r="F4" s="47"/>
      <c r="G4" s="47"/>
      <c r="H4" s="48"/>
      <c r="I4" s="15"/>
      <c r="J4" s="11"/>
    </row>
    <row r="5" spans="1:10" x14ac:dyDescent="0.25">
      <c r="A5" s="46" t="s">
        <v>180</v>
      </c>
      <c r="B5" s="45" t="s">
        <v>4</v>
      </c>
      <c r="C5" s="94">
        <v>100</v>
      </c>
      <c r="D5" s="46" t="s">
        <v>190</v>
      </c>
      <c r="E5" s="46"/>
      <c r="F5" s="47"/>
      <c r="G5" s="47"/>
      <c r="H5" s="48"/>
      <c r="I5" s="15"/>
      <c r="J5" s="11"/>
    </row>
    <row r="6" spans="1:10" ht="18" x14ac:dyDescent="0.25">
      <c r="A6" s="46" t="s">
        <v>299</v>
      </c>
      <c r="B6" s="45" t="s">
        <v>4</v>
      </c>
      <c r="C6" s="98">
        <v>32.200000000000003</v>
      </c>
      <c r="D6" s="46" t="s">
        <v>300</v>
      </c>
      <c r="E6" s="46"/>
      <c r="F6" s="47"/>
      <c r="G6" s="47"/>
      <c r="H6" s="48"/>
      <c r="I6" s="15"/>
      <c r="J6" s="11"/>
    </row>
    <row r="7" spans="1:10" ht="18" x14ac:dyDescent="0.25">
      <c r="A7" s="46" t="s">
        <v>339</v>
      </c>
      <c r="B7" s="45" t="s">
        <v>4</v>
      </c>
      <c r="C7" s="98">
        <v>520</v>
      </c>
      <c r="D7" s="50" t="s">
        <v>201</v>
      </c>
      <c r="E7" s="46"/>
      <c r="F7" s="47"/>
      <c r="G7" s="47"/>
      <c r="H7" s="48"/>
      <c r="I7" s="15"/>
      <c r="J7" s="11"/>
    </row>
    <row r="8" spans="1:10" x14ac:dyDescent="0.25">
      <c r="A8" s="46" t="s">
        <v>336</v>
      </c>
      <c r="B8" s="45" t="s">
        <v>4</v>
      </c>
      <c r="C8" s="98">
        <v>1.4</v>
      </c>
      <c r="D8" s="46"/>
      <c r="E8" s="46"/>
      <c r="F8" s="47"/>
      <c r="G8" s="47"/>
      <c r="H8" s="48"/>
      <c r="I8" s="15"/>
      <c r="J8" s="11"/>
    </row>
    <row r="9" spans="1:10" x14ac:dyDescent="0.25">
      <c r="A9" s="46" t="s">
        <v>188</v>
      </c>
      <c r="B9" s="45" t="s">
        <v>4</v>
      </c>
      <c r="C9" s="98">
        <v>32</v>
      </c>
      <c r="D9" s="46" t="s">
        <v>193</v>
      </c>
      <c r="E9" s="46"/>
      <c r="F9" s="47"/>
      <c r="G9" s="47"/>
      <c r="H9" s="48"/>
      <c r="I9" s="15"/>
      <c r="J9" s="11"/>
    </row>
    <row r="10" spans="1:10" x14ac:dyDescent="0.25">
      <c r="A10" s="46"/>
      <c r="B10" s="45"/>
      <c r="C10" s="45"/>
      <c r="D10" s="46"/>
      <c r="E10" s="46"/>
      <c r="F10" s="47"/>
      <c r="G10" s="47"/>
      <c r="H10" s="48"/>
      <c r="I10" s="15"/>
      <c r="J10" s="11"/>
    </row>
    <row r="11" spans="1:10" x14ac:dyDescent="0.25">
      <c r="A11" s="46"/>
      <c r="B11" s="45"/>
      <c r="C11" s="45"/>
      <c r="D11" s="46"/>
      <c r="E11" s="46"/>
      <c r="F11" s="47"/>
      <c r="G11" s="47"/>
      <c r="H11" s="48"/>
      <c r="I11" s="15"/>
      <c r="J11" s="11"/>
    </row>
    <row r="12" spans="1:10" x14ac:dyDescent="0.25">
      <c r="A12" s="46" t="s">
        <v>16</v>
      </c>
      <c r="B12" s="45" t="s">
        <v>4</v>
      </c>
      <c r="C12" s="53"/>
      <c r="D12" s="53"/>
      <c r="E12" s="46"/>
      <c r="F12" s="47" t="s">
        <v>322</v>
      </c>
      <c r="G12" s="47"/>
      <c r="H12" s="48"/>
      <c r="I12" s="15"/>
      <c r="J12" s="11"/>
    </row>
    <row r="13" spans="1:10" x14ac:dyDescent="0.25">
      <c r="A13" s="46"/>
      <c r="B13" s="45"/>
      <c r="C13" s="45"/>
      <c r="D13" s="46"/>
      <c r="E13" s="46"/>
      <c r="F13" s="47"/>
      <c r="G13" s="47"/>
      <c r="H13" s="48"/>
      <c r="I13" s="15"/>
      <c r="J13" s="11"/>
    </row>
    <row r="14" spans="1:10" x14ac:dyDescent="0.25">
      <c r="A14" s="54" t="s">
        <v>200</v>
      </c>
      <c r="B14" s="45"/>
      <c r="C14" s="45"/>
      <c r="D14" s="46"/>
      <c r="E14" s="46"/>
      <c r="F14" s="47"/>
      <c r="G14" s="47"/>
      <c r="H14" s="48"/>
      <c r="I14" s="15"/>
      <c r="J14" s="11"/>
    </row>
    <row r="15" spans="1:10" x14ac:dyDescent="0.25">
      <c r="A15" s="46"/>
      <c r="B15" s="45"/>
      <c r="C15" s="45"/>
      <c r="D15" s="46"/>
      <c r="E15" s="46"/>
      <c r="F15" s="47"/>
      <c r="G15" s="47"/>
      <c r="H15" s="48"/>
      <c r="I15" s="15"/>
      <c r="J15" s="11"/>
    </row>
    <row r="16" spans="1:10" s="28" customFormat="1" x14ac:dyDescent="0.25">
      <c r="A16" s="59" t="s">
        <v>16</v>
      </c>
      <c r="B16" s="60" t="s">
        <v>4</v>
      </c>
      <c r="C16" s="61" t="s">
        <v>344</v>
      </c>
      <c r="D16" s="59"/>
      <c r="E16" s="60" t="s">
        <v>4</v>
      </c>
      <c r="F16" s="63">
        <f>223*((C8*C7)/C9)^0.5</f>
        <v>1063.6422095798944</v>
      </c>
      <c r="G16" s="63" t="s">
        <v>304</v>
      </c>
      <c r="H16" s="64"/>
      <c r="I16" s="26"/>
      <c r="J16" s="27"/>
    </row>
    <row r="17" spans="1:10" x14ac:dyDescent="0.25">
      <c r="A17" s="46"/>
      <c r="B17" s="45"/>
      <c r="C17" s="45"/>
      <c r="D17" s="46"/>
      <c r="E17" s="45"/>
      <c r="F17" s="47"/>
      <c r="G17" s="47"/>
      <c r="H17" s="48"/>
      <c r="I17" s="15"/>
      <c r="J17" s="11"/>
    </row>
    <row r="18" spans="1:10" s="28" customFormat="1" x14ac:dyDescent="0.25">
      <c r="A18" s="18"/>
      <c r="B18" s="16"/>
      <c r="C18" s="17"/>
      <c r="D18" s="18"/>
      <c r="E18" s="16"/>
      <c r="F18" s="40"/>
      <c r="G18" s="40"/>
      <c r="H18" s="26"/>
      <c r="I18" s="26"/>
      <c r="J18" s="27"/>
    </row>
    <row r="19" spans="1:10" x14ac:dyDescent="0.25">
      <c r="A19" s="102" t="s">
        <v>425</v>
      </c>
      <c r="B19" s="20"/>
      <c r="C19" s="20"/>
      <c r="D19" s="19"/>
      <c r="E19" s="19"/>
      <c r="F19" s="29"/>
      <c r="G19" s="29"/>
      <c r="H19" s="15"/>
      <c r="I19" s="15"/>
      <c r="J19" s="11"/>
    </row>
    <row r="20" spans="1:10" x14ac:dyDescent="0.25">
      <c r="A20" s="102" t="s">
        <v>426</v>
      </c>
      <c r="B20" s="20"/>
      <c r="C20" s="20"/>
      <c r="D20" s="19"/>
      <c r="E20" s="19"/>
      <c r="F20" s="29"/>
      <c r="G20" s="29"/>
      <c r="H20" s="15"/>
      <c r="I20" s="15"/>
      <c r="J20" s="11"/>
    </row>
    <row r="21" spans="1:10" x14ac:dyDescent="0.25">
      <c r="A21" s="102" t="s">
        <v>427</v>
      </c>
      <c r="B21" s="20"/>
      <c r="C21" s="20"/>
      <c r="D21" s="19"/>
      <c r="E21" s="19"/>
      <c r="F21" s="29"/>
      <c r="G21" s="29"/>
      <c r="H21" s="15"/>
      <c r="I21" s="15"/>
      <c r="J21" s="11"/>
    </row>
    <row r="22" spans="1:10" x14ac:dyDescent="0.25">
      <c r="A22" s="102" t="s">
        <v>428</v>
      </c>
      <c r="B22" s="20"/>
      <c r="C22" s="20"/>
      <c r="D22" s="19"/>
      <c r="E22" s="19"/>
      <c r="F22" s="29"/>
      <c r="G22" s="29"/>
      <c r="H22" s="15"/>
      <c r="I22" s="15"/>
      <c r="J22" s="11"/>
    </row>
    <row r="23" spans="1:10" x14ac:dyDescent="0.25">
      <c r="A23" s="103" t="s">
        <v>429</v>
      </c>
      <c r="B23" s="20"/>
      <c r="C23" s="20"/>
      <c r="D23" s="19"/>
      <c r="E23" s="19"/>
      <c r="F23" s="29"/>
      <c r="G23" s="29"/>
      <c r="H23" s="15"/>
      <c r="I23" s="15"/>
      <c r="J23" s="11"/>
    </row>
    <row r="24" spans="1:10" x14ac:dyDescent="0.25">
      <c r="A24" s="19"/>
      <c r="B24" s="20"/>
      <c r="C24" s="20"/>
      <c r="D24" s="19"/>
      <c r="E24" s="19"/>
      <c r="F24" s="29"/>
      <c r="G24" s="29"/>
      <c r="H24" s="15"/>
      <c r="I24" s="15"/>
      <c r="J24" s="11"/>
    </row>
    <row r="25" spans="1:10" x14ac:dyDescent="0.25">
      <c r="A25" s="10"/>
      <c r="B25" s="9"/>
      <c r="C25" s="9"/>
      <c r="D25" s="10"/>
      <c r="E25" s="10"/>
      <c r="F25" s="24"/>
      <c r="G25" s="24"/>
      <c r="H25" s="4"/>
      <c r="I25" s="4"/>
    </row>
    <row r="26" spans="1:10" x14ac:dyDescent="0.25">
      <c r="A26" s="10"/>
      <c r="B26" s="9"/>
      <c r="C26" s="9"/>
      <c r="D26" s="10"/>
      <c r="E26" s="10"/>
      <c r="F26" s="24"/>
      <c r="G26" s="24"/>
      <c r="H26" s="4"/>
      <c r="I26" s="4"/>
    </row>
    <row r="27" spans="1:10" x14ac:dyDescent="0.25">
      <c r="A27" s="4"/>
      <c r="B27" s="6"/>
      <c r="C27" s="6"/>
      <c r="D27" s="4"/>
      <c r="E27" s="4"/>
      <c r="F27" s="24"/>
      <c r="G27" s="24"/>
      <c r="H27" s="4"/>
      <c r="I27" s="4"/>
    </row>
    <row r="28" spans="1:10" x14ac:dyDescent="0.25">
      <c r="A28" s="4"/>
      <c r="B28" s="6"/>
      <c r="C28" s="6"/>
      <c r="D28" s="4"/>
      <c r="E28" s="4"/>
      <c r="F28" s="24"/>
      <c r="G28" s="24"/>
      <c r="H28" s="4"/>
      <c r="I28" s="4"/>
    </row>
    <row r="29" spans="1:10" x14ac:dyDescent="0.25">
      <c r="A29" s="4"/>
      <c r="B29" s="6"/>
      <c r="C29" s="6"/>
      <c r="D29" s="4"/>
      <c r="E29" s="4"/>
      <c r="F29" s="24"/>
      <c r="G29" s="24"/>
      <c r="H29" s="4"/>
      <c r="I29" s="4"/>
    </row>
    <row r="30" spans="1:10" x14ac:dyDescent="0.25">
      <c r="A30" s="4"/>
      <c r="B30" s="6"/>
      <c r="C30" s="6"/>
      <c r="D30" s="4"/>
      <c r="E30" s="4"/>
      <c r="F30" s="24"/>
      <c r="G30" s="24"/>
      <c r="H30" s="4"/>
      <c r="I30" s="4"/>
    </row>
    <row r="31" spans="1:10" x14ac:dyDescent="0.25">
      <c r="A31" s="4"/>
      <c r="B31" s="6"/>
      <c r="C31" s="6"/>
      <c r="D31" s="4"/>
      <c r="E31" s="4"/>
      <c r="F31" s="24"/>
      <c r="G31" s="24"/>
      <c r="H31" s="4"/>
      <c r="I31" s="4"/>
    </row>
    <row r="32" spans="1:10" x14ac:dyDescent="0.25">
      <c r="A32" s="4"/>
      <c r="B32" s="6"/>
      <c r="C32" s="6"/>
      <c r="D32" s="4"/>
      <c r="E32" s="4"/>
      <c r="F32" s="24"/>
      <c r="G32" s="24"/>
      <c r="H32" s="4"/>
      <c r="I32" s="4"/>
    </row>
    <row r="33" spans="1:9" x14ac:dyDescent="0.25">
      <c r="A33" s="4"/>
      <c r="B33" s="6"/>
      <c r="C33" s="6"/>
      <c r="D33" s="4"/>
      <c r="E33" s="4"/>
      <c r="F33" s="24"/>
      <c r="G33" s="24"/>
      <c r="H33" s="4"/>
      <c r="I33" s="4"/>
    </row>
  </sheetData>
  <sheetProtection sheet="1" objects="1" scenarios="1"/>
  <mergeCells count="1">
    <mergeCell ref="A1:D1"/>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6385" r:id="rId4">
          <objectPr defaultSize="0" autoPict="0" r:id="rId5">
            <anchor moveWithCells="1">
              <from>
                <xdr:col>1</xdr:col>
                <xdr:colOff>571500</xdr:colOff>
                <xdr:row>10</xdr:row>
                <xdr:rowOff>161925</xdr:rowOff>
              </from>
              <to>
                <xdr:col>2</xdr:col>
                <xdr:colOff>752475</xdr:colOff>
                <xdr:row>13</xdr:row>
                <xdr:rowOff>9525</xdr:rowOff>
              </to>
            </anchor>
          </objectPr>
        </oleObject>
      </mc:Choice>
      <mc:Fallback>
        <oleObject progId="Equation.3" shapeId="16385" r:id="rId4"/>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K37"/>
  <sheetViews>
    <sheetView topLeftCell="A2" zoomScaleNormal="100" workbookViewId="0">
      <selection activeCell="G26" sqref="G26"/>
    </sheetView>
  </sheetViews>
  <sheetFormatPr defaultRowHeight="15.75" x14ac:dyDescent="0.25"/>
  <cols>
    <col min="1" max="1" width="39.28515625" bestFit="1" customWidth="1"/>
    <col min="2" max="2" width="9.140625" style="1"/>
    <col min="3" max="3" width="14" style="1" customWidth="1"/>
    <col min="4" max="4" width="15" customWidth="1"/>
    <col min="5" max="5" width="15.85546875" customWidth="1"/>
    <col min="7" max="7" width="9.7109375" style="25" customWidth="1"/>
    <col min="8" max="8" width="11" style="25" bestFit="1" customWidth="1"/>
  </cols>
  <sheetData>
    <row r="1" spans="1:11" ht="35.25" customHeight="1" x14ac:dyDescent="0.25">
      <c r="A1" s="111" t="s">
        <v>396</v>
      </c>
      <c r="B1" s="112"/>
      <c r="C1" s="112"/>
      <c r="D1" s="112"/>
      <c r="E1" s="46"/>
      <c r="F1" s="46"/>
      <c r="G1" s="47"/>
      <c r="H1" s="47"/>
      <c r="I1" s="48"/>
      <c r="J1" s="15"/>
      <c r="K1" s="11"/>
    </row>
    <row r="2" spans="1:11" x14ac:dyDescent="0.25">
      <c r="A2" s="46"/>
      <c r="B2" s="45"/>
      <c r="C2" s="45"/>
      <c r="D2" s="46"/>
      <c r="E2" s="46"/>
      <c r="F2" s="46"/>
      <c r="G2" s="47"/>
      <c r="H2" s="47"/>
      <c r="I2" s="48"/>
      <c r="J2" s="15"/>
      <c r="K2" s="11"/>
    </row>
    <row r="3" spans="1:11" x14ac:dyDescent="0.25">
      <c r="A3" s="46" t="s">
        <v>179</v>
      </c>
      <c r="B3" s="45"/>
      <c r="C3" s="45"/>
      <c r="D3" s="46"/>
      <c r="E3" s="46"/>
      <c r="F3" s="46"/>
      <c r="G3" s="47"/>
      <c r="H3" s="47"/>
      <c r="I3" s="48"/>
      <c r="J3" s="15"/>
      <c r="K3" s="11"/>
    </row>
    <row r="4" spans="1:11" x14ac:dyDescent="0.25">
      <c r="A4" s="46"/>
      <c r="B4" s="45"/>
      <c r="C4" s="45"/>
      <c r="D4" s="46"/>
      <c r="E4" s="46"/>
      <c r="F4" s="46"/>
      <c r="G4" s="47"/>
      <c r="H4" s="47"/>
      <c r="I4" s="48"/>
      <c r="J4" s="15"/>
      <c r="K4" s="11"/>
    </row>
    <row r="5" spans="1:11" x14ac:dyDescent="0.25">
      <c r="A5" s="46" t="s">
        <v>180</v>
      </c>
      <c r="B5" s="45" t="s">
        <v>4</v>
      </c>
      <c r="C5" s="94">
        <v>100</v>
      </c>
      <c r="D5" s="46" t="s">
        <v>190</v>
      </c>
      <c r="E5" s="46"/>
      <c r="F5" s="46"/>
      <c r="G5" s="47"/>
      <c r="H5" s="47"/>
      <c r="I5" s="48"/>
      <c r="J5" s="15"/>
      <c r="K5" s="11"/>
    </row>
    <row r="6" spans="1:11" ht="18" x14ac:dyDescent="0.25">
      <c r="A6" s="46" t="s">
        <v>299</v>
      </c>
      <c r="B6" s="45" t="s">
        <v>4</v>
      </c>
      <c r="C6" s="98">
        <v>32.200000000000003</v>
      </c>
      <c r="D6" s="46" t="s">
        <v>300</v>
      </c>
      <c r="E6" s="46"/>
      <c r="F6" s="46"/>
      <c r="G6" s="47"/>
      <c r="H6" s="47"/>
      <c r="I6" s="48"/>
      <c r="J6" s="15"/>
      <c r="K6" s="11"/>
    </row>
    <row r="7" spans="1:11" x14ac:dyDescent="0.25">
      <c r="A7" s="46" t="s">
        <v>315</v>
      </c>
      <c r="B7" s="45" t="s">
        <v>4</v>
      </c>
      <c r="C7" s="98">
        <v>14.7</v>
      </c>
      <c r="D7" s="46" t="s">
        <v>345</v>
      </c>
      <c r="E7" s="46"/>
      <c r="F7" s="46"/>
      <c r="G7" s="47"/>
      <c r="H7" s="47"/>
      <c r="I7" s="48"/>
      <c r="J7" s="15"/>
      <c r="K7" s="11"/>
    </row>
    <row r="8" spans="1:11" x14ac:dyDescent="0.25">
      <c r="A8" s="46" t="s">
        <v>346</v>
      </c>
      <c r="B8" s="45" t="s">
        <v>4</v>
      </c>
      <c r="C8" s="98">
        <v>7.2</v>
      </c>
      <c r="D8" s="46" t="s">
        <v>304</v>
      </c>
      <c r="E8" s="46"/>
      <c r="F8" s="46"/>
      <c r="G8" s="47"/>
      <c r="H8" s="47"/>
      <c r="I8" s="48"/>
      <c r="J8" s="15"/>
      <c r="K8" s="11"/>
    </row>
    <row r="9" spans="1:11" x14ac:dyDescent="0.25">
      <c r="A9" s="46"/>
      <c r="B9" s="45"/>
      <c r="C9" s="45"/>
      <c r="D9" s="46"/>
      <c r="E9" s="46"/>
      <c r="F9" s="46"/>
      <c r="G9" s="47"/>
      <c r="H9" s="47"/>
      <c r="I9" s="48"/>
      <c r="J9" s="15"/>
      <c r="K9" s="11"/>
    </row>
    <row r="10" spans="1:11" ht="66.75" customHeight="1" x14ac:dyDescent="0.25">
      <c r="A10" s="108" t="s">
        <v>347</v>
      </c>
      <c r="B10" s="109"/>
      <c r="C10" s="109"/>
      <c r="D10" s="109"/>
      <c r="E10" s="46"/>
      <c r="F10" s="46"/>
      <c r="G10" s="47"/>
      <c r="H10" s="47"/>
      <c r="I10" s="48"/>
      <c r="J10" s="15"/>
      <c r="K10" s="11"/>
    </row>
    <row r="11" spans="1:11" x14ac:dyDescent="0.25">
      <c r="A11" s="46"/>
      <c r="B11" s="45"/>
      <c r="C11" s="45"/>
      <c r="D11" s="46"/>
      <c r="E11" s="46"/>
      <c r="F11" s="46"/>
      <c r="G11" s="47"/>
      <c r="H11" s="47"/>
      <c r="I11" s="48"/>
      <c r="J11" s="15"/>
      <c r="K11" s="11"/>
    </row>
    <row r="12" spans="1:11" x14ac:dyDescent="0.25">
      <c r="A12" s="46" t="s">
        <v>128</v>
      </c>
      <c r="B12" s="45" t="s">
        <v>4</v>
      </c>
      <c r="C12" s="53"/>
      <c r="D12" s="53"/>
      <c r="E12" s="46"/>
      <c r="F12" s="46"/>
      <c r="G12" s="47" t="s">
        <v>326</v>
      </c>
      <c r="H12" s="47"/>
      <c r="I12" s="48"/>
      <c r="J12" s="15"/>
      <c r="K12" s="11"/>
    </row>
    <row r="13" spans="1:11" ht="24" customHeight="1" x14ac:dyDescent="0.25">
      <c r="A13" s="46"/>
      <c r="B13" s="45"/>
      <c r="C13" s="53"/>
      <c r="D13" s="53"/>
      <c r="E13" s="46"/>
      <c r="F13" s="46"/>
      <c r="G13" s="47"/>
      <c r="H13" s="47"/>
      <c r="I13" s="48"/>
      <c r="J13" s="15"/>
      <c r="K13" s="11"/>
    </row>
    <row r="14" spans="1:11" ht="16.5" x14ac:dyDescent="0.3">
      <c r="A14" s="46" t="s">
        <v>350</v>
      </c>
      <c r="B14" s="45" t="s">
        <v>4</v>
      </c>
      <c r="C14" s="53"/>
      <c r="D14" s="53"/>
      <c r="E14" s="46"/>
      <c r="F14" s="46"/>
      <c r="G14" s="47" t="s">
        <v>342</v>
      </c>
      <c r="H14" s="47"/>
      <c r="I14" s="48"/>
      <c r="J14" s="15"/>
      <c r="K14" s="11"/>
    </row>
    <row r="15" spans="1:11" x14ac:dyDescent="0.25">
      <c r="A15" s="46"/>
      <c r="B15" s="45"/>
      <c r="C15" s="45"/>
      <c r="D15" s="46"/>
      <c r="E15" s="46"/>
      <c r="F15" s="46"/>
      <c r="G15" s="47"/>
      <c r="H15" s="47"/>
      <c r="I15" s="48"/>
      <c r="J15" s="15"/>
      <c r="K15" s="11"/>
    </row>
    <row r="16" spans="1:11" x14ac:dyDescent="0.25">
      <c r="A16" s="54" t="s">
        <v>200</v>
      </c>
      <c r="B16" s="45"/>
      <c r="C16" s="45"/>
      <c r="D16" s="46"/>
      <c r="E16" s="46"/>
      <c r="F16" s="46"/>
      <c r="G16" s="47"/>
      <c r="H16" s="47"/>
      <c r="I16" s="48"/>
      <c r="J16" s="15"/>
      <c r="K16" s="11"/>
    </row>
    <row r="17" spans="1:11" x14ac:dyDescent="0.25">
      <c r="A17" s="46"/>
      <c r="B17" s="45"/>
      <c r="C17" s="45"/>
      <c r="D17" s="46"/>
      <c r="E17" s="46"/>
      <c r="F17" s="46"/>
      <c r="G17" s="47"/>
      <c r="H17" s="47"/>
      <c r="I17" s="48"/>
      <c r="J17" s="15"/>
      <c r="K17" s="11"/>
    </row>
    <row r="18" spans="1:11" s="42" customFormat="1" ht="18.75" x14ac:dyDescent="0.3">
      <c r="A18" s="46" t="s">
        <v>128</v>
      </c>
      <c r="B18" s="45" t="s">
        <v>4</v>
      </c>
      <c r="C18" s="53" t="s">
        <v>352</v>
      </c>
      <c r="D18" s="46"/>
      <c r="E18" s="46"/>
      <c r="F18" s="45" t="s">
        <v>4</v>
      </c>
      <c r="G18" s="47">
        <f>(ATAN(C8/G20))*(180/PI())</f>
        <v>1.450515323472928</v>
      </c>
      <c r="H18" s="47" t="s">
        <v>351</v>
      </c>
      <c r="I18" s="48"/>
      <c r="J18" s="15"/>
      <c r="K18" s="41"/>
    </row>
    <row r="19" spans="1:11" s="42" customFormat="1" x14ac:dyDescent="0.25">
      <c r="A19" s="46"/>
      <c r="B19" s="45"/>
      <c r="C19" s="53"/>
      <c r="D19" s="46"/>
      <c r="E19" s="46"/>
      <c r="F19" s="45"/>
      <c r="G19" s="47"/>
      <c r="H19" s="47"/>
      <c r="I19" s="48"/>
      <c r="J19" s="15"/>
      <c r="K19" s="41"/>
    </row>
    <row r="20" spans="1:11" s="42" customFormat="1" ht="18.75" x14ac:dyDescent="0.3">
      <c r="A20" s="46" t="s">
        <v>350</v>
      </c>
      <c r="B20" s="45" t="s">
        <v>4</v>
      </c>
      <c r="C20" s="53" t="s">
        <v>353</v>
      </c>
      <c r="D20" s="46"/>
      <c r="E20" s="46"/>
      <c r="F20" s="45" t="s">
        <v>4</v>
      </c>
      <c r="G20" s="47">
        <f>550*(C7/55)^0.5</f>
        <v>284.34134416225862</v>
      </c>
      <c r="H20" s="47" t="s">
        <v>304</v>
      </c>
      <c r="I20" s="48"/>
      <c r="J20" s="15"/>
      <c r="K20" s="41"/>
    </row>
    <row r="21" spans="1:11" x14ac:dyDescent="0.25">
      <c r="A21" s="46"/>
      <c r="B21" s="45"/>
      <c r="C21" s="45"/>
      <c r="D21" s="46"/>
      <c r="E21" s="46"/>
      <c r="F21" s="45"/>
      <c r="G21" s="47"/>
      <c r="H21" s="47"/>
      <c r="I21" s="48"/>
      <c r="J21" s="15"/>
      <c r="K21" s="11"/>
    </row>
    <row r="22" spans="1:11" s="28" customFormat="1" x14ac:dyDescent="0.25">
      <c r="A22" s="18"/>
      <c r="B22" s="16"/>
      <c r="C22" s="17"/>
      <c r="D22" s="18"/>
      <c r="E22" s="18"/>
      <c r="F22" s="16"/>
      <c r="G22" s="40"/>
      <c r="H22" s="40"/>
      <c r="I22" s="26"/>
      <c r="J22" s="26"/>
      <c r="K22" s="27"/>
    </row>
    <row r="23" spans="1:11" x14ac:dyDescent="0.25">
      <c r="A23" s="102" t="s">
        <v>425</v>
      </c>
      <c r="B23" s="20"/>
      <c r="C23" s="20"/>
      <c r="D23" s="19"/>
      <c r="E23" s="19"/>
      <c r="F23" s="19"/>
      <c r="G23" s="29"/>
      <c r="H23" s="29"/>
      <c r="I23" s="15"/>
      <c r="J23" s="15"/>
      <c r="K23" s="11"/>
    </row>
    <row r="24" spans="1:11" x14ac:dyDescent="0.25">
      <c r="A24" s="102" t="s">
        <v>426</v>
      </c>
      <c r="B24" s="20"/>
      <c r="C24" s="20"/>
      <c r="D24" s="19"/>
      <c r="E24" s="19"/>
      <c r="F24" s="19"/>
      <c r="G24" s="29"/>
      <c r="H24" s="29"/>
      <c r="I24" s="15"/>
      <c r="J24" s="15"/>
      <c r="K24" s="11"/>
    </row>
    <row r="25" spans="1:11" x14ac:dyDescent="0.25">
      <c r="A25" s="102" t="s">
        <v>427</v>
      </c>
      <c r="B25" s="20"/>
      <c r="C25" s="20"/>
      <c r="D25" s="19"/>
      <c r="E25" s="19"/>
      <c r="F25" s="19"/>
      <c r="G25" s="29"/>
      <c r="H25" s="29"/>
      <c r="I25" s="15"/>
      <c r="J25" s="15"/>
      <c r="K25" s="11"/>
    </row>
    <row r="26" spans="1:11" x14ac:dyDescent="0.25">
      <c r="A26" s="102" t="s">
        <v>428</v>
      </c>
      <c r="B26" s="20"/>
      <c r="C26" s="20"/>
      <c r="D26" s="19"/>
      <c r="E26" s="19"/>
      <c r="F26" s="19"/>
      <c r="G26" s="29"/>
      <c r="H26" s="29"/>
      <c r="I26" s="15"/>
      <c r="J26" s="15"/>
      <c r="K26" s="11"/>
    </row>
    <row r="27" spans="1:11" x14ac:dyDescent="0.25">
      <c r="A27" s="103" t="s">
        <v>429</v>
      </c>
      <c r="B27" s="20"/>
      <c r="C27" s="20"/>
      <c r="D27" s="19"/>
      <c r="E27" s="19"/>
      <c r="F27" s="19"/>
      <c r="G27" s="29"/>
      <c r="H27" s="29"/>
      <c r="I27" s="15"/>
      <c r="J27" s="15"/>
      <c r="K27" s="11"/>
    </row>
    <row r="28" spans="1:11" x14ac:dyDescent="0.25">
      <c r="A28" s="19"/>
      <c r="B28" s="20"/>
      <c r="C28" s="20"/>
      <c r="D28" s="19"/>
      <c r="E28" s="19"/>
      <c r="F28" s="19"/>
      <c r="G28" s="29"/>
      <c r="H28" s="29"/>
      <c r="I28" s="15"/>
      <c r="J28" s="15"/>
      <c r="K28" s="11"/>
    </row>
    <row r="29" spans="1:11" x14ac:dyDescent="0.25">
      <c r="A29" s="10"/>
      <c r="B29" s="9"/>
      <c r="C29" s="9"/>
      <c r="D29" s="10"/>
      <c r="E29" s="10"/>
      <c r="F29" s="10"/>
      <c r="G29" s="24"/>
      <c r="H29" s="24"/>
      <c r="I29" s="4"/>
      <c r="J29" s="4"/>
    </row>
    <row r="30" spans="1:11" x14ac:dyDescent="0.25">
      <c r="A30" s="10"/>
      <c r="B30" s="9"/>
      <c r="C30" s="9"/>
      <c r="D30" s="10"/>
      <c r="E30" s="10"/>
      <c r="F30" s="10"/>
      <c r="G30" s="24"/>
      <c r="H30" s="24"/>
      <c r="I30" s="4"/>
      <c r="J30" s="4"/>
    </row>
    <row r="31" spans="1:11" x14ac:dyDescent="0.25">
      <c r="A31" s="4"/>
      <c r="B31" s="6"/>
      <c r="C31" s="6"/>
      <c r="D31" s="4"/>
      <c r="E31" s="4"/>
      <c r="F31" s="4"/>
      <c r="G31" s="24"/>
      <c r="H31" s="24"/>
      <c r="I31" s="4"/>
      <c r="J31" s="4"/>
    </row>
    <row r="32" spans="1:11" x14ac:dyDescent="0.25">
      <c r="A32" s="4"/>
      <c r="B32" s="6"/>
      <c r="C32" s="6"/>
      <c r="D32" s="4"/>
      <c r="E32" s="4"/>
      <c r="F32" s="4"/>
      <c r="G32" s="24"/>
      <c r="H32" s="24"/>
      <c r="I32" s="4"/>
      <c r="J32" s="4"/>
    </row>
    <row r="33" spans="1:10" x14ac:dyDescent="0.25">
      <c r="A33" s="4"/>
      <c r="B33" s="6"/>
      <c r="C33" s="6"/>
      <c r="D33" s="4"/>
      <c r="E33" s="4"/>
      <c r="F33" s="4"/>
      <c r="G33" s="24"/>
      <c r="H33" s="24"/>
      <c r="I33" s="4"/>
      <c r="J33" s="4"/>
    </row>
    <row r="34" spans="1:10" x14ac:dyDescent="0.25">
      <c r="A34" s="4"/>
      <c r="B34" s="6"/>
      <c r="C34" s="6"/>
      <c r="D34" s="4"/>
      <c r="E34" s="4"/>
      <c r="F34" s="4"/>
      <c r="G34" s="24"/>
      <c r="H34" s="24"/>
      <c r="I34" s="4"/>
      <c r="J34" s="4"/>
    </row>
    <row r="35" spans="1:10" x14ac:dyDescent="0.25">
      <c r="A35" s="4"/>
      <c r="B35" s="6"/>
      <c r="C35" s="6"/>
      <c r="D35" s="4"/>
      <c r="E35" s="4"/>
      <c r="F35" s="4"/>
      <c r="G35" s="24"/>
      <c r="H35" s="24"/>
      <c r="I35" s="4"/>
      <c r="J35" s="4"/>
    </row>
    <row r="36" spans="1:10" x14ac:dyDescent="0.25">
      <c r="A36" s="4"/>
      <c r="B36" s="6"/>
      <c r="C36" s="6"/>
      <c r="D36" s="4"/>
      <c r="E36" s="4"/>
      <c r="F36" s="4"/>
      <c r="G36" s="24"/>
      <c r="H36" s="24"/>
      <c r="I36" s="4"/>
      <c r="J36" s="4"/>
    </row>
    <row r="37" spans="1:10" x14ac:dyDescent="0.25">
      <c r="A37" s="4"/>
      <c r="B37" s="6"/>
      <c r="C37" s="6"/>
      <c r="D37" s="4"/>
      <c r="E37" s="4"/>
      <c r="F37" s="4"/>
      <c r="G37" s="24"/>
      <c r="H37" s="24"/>
      <c r="I37" s="4"/>
      <c r="J37" s="4"/>
    </row>
  </sheetData>
  <sheetProtection sheet="1" objects="1" scenarios="1"/>
  <mergeCells count="2">
    <mergeCell ref="A1:D1"/>
    <mergeCell ref="A10:D10"/>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7409" r:id="rId4">
          <objectPr defaultSize="0" autoPict="0" r:id="rId5">
            <anchor moveWithCells="1">
              <from>
                <xdr:col>1</xdr:col>
                <xdr:colOff>581025</xdr:colOff>
                <xdr:row>10</xdr:row>
                <xdr:rowOff>57150</xdr:rowOff>
              </from>
              <to>
                <xdr:col>2</xdr:col>
                <xdr:colOff>685800</xdr:colOff>
                <xdr:row>12</xdr:row>
                <xdr:rowOff>142875</xdr:rowOff>
              </to>
            </anchor>
          </objectPr>
        </oleObject>
      </mc:Choice>
      <mc:Fallback>
        <oleObject progId="Equation.3" shapeId="17409" r:id="rId4"/>
      </mc:Fallback>
    </mc:AlternateContent>
    <mc:AlternateContent xmlns:mc="http://schemas.openxmlformats.org/markup-compatibility/2006">
      <mc:Choice Requires="x14">
        <oleObject progId="Equation.3" shapeId="17410" r:id="rId6">
          <objectPr defaultSize="0" autoPict="0" r:id="rId7">
            <anchor moveWithCells="1">
              <from>
                <xdr:col>1</xdr:col>
                <xdr:colOff>581025</xdr:colOff>
                <xdr:row>12</xdr:row>
                <xdr:rowOff>200025</xdr:rowOff>
              </from>
              <to>
                <xdr:col>2</xdr:col>
                <xdr:colOff>628650</xdr:colOff>
                <xdr:row>14</xdr:row>
                <xdr:rowOff>133350</xdr:rowOff>
              </to>
            </anchor>
          </objectPr>
        </oleObject>
      </mc:Choice>
      <mc:Fallback>
        <oleObject progId="Equation.3" shapeId="17410" r:id="rId6"/>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K43"/>
  <sheetViews>
    <sheetView topLeftCell="A2" zoomScaleNormal="100" workbookViewId="0">
      <selection activeCell="G26" sqref="G26"/>
    </sheetView>
  </sheetViews>
  <sheetFormatPr defaultRowHeight="15.75" x14ac:dyDescent="0.25"/>
  <cols>
    <col min="1" max="1" width="39.28515625" bestFit="1" customWidth="1"/>
    <col min="2" max="2" width="9.140625" style="1"/>
    <col min="3" max="3" width="14" style="1" customWidth="1"/>
    <col min="4" max="4" width="15" customWidth="1"/>
    <col min="5" max="5" width="15.85546875" customWidth="1"/>
    <col min="7" max="7" width="9.7109375" style="25" customWidth="1"/>
    <col min="8" max="8" width="11" style="25" bestFit="1" customWidth="1"/>
  </cols>
  <sheetData>
    <row r="1" spans="1:11" ht="34.5" customHeight="1" x14ac:dyDescent="0.25">
      <c r="A1" s="111" t="s">
        <v>397</v>
      </c>
      <c r="B1" s="112"/>
      <c r="C1" s="112"/>
      <c r="D1" s="112"/>
      <c r="E1" s="46"/>
      <c r="F1" s="46"/>
      <c r="G1" s="47"/>
      <c r="H1" s="47"/>
      <c r="I1" s="48"/>
      <c r="J1" s="15"/>
      <c r="K1" s="11"/>
    </row>
    <row r="2" spans="1:11" x14ac:dyDescent="0.25">
      <c r="A2" s="46"/>
      <c r="B2" s="45"/>
      <c r="C2" s="45"/>
      <c r="D2" s="46"/>
      <c r="E2" s="46"/>
      <c r="F2" s="46"/>
      <c r="G2" s="47"/>
      <c r="H2" s="47"/>
      <c r="I2" s="48"/>
      <c r="J2" s="15"/>
      <c r="K2" s="11"/>
    </row>
    <row r="3" spans="1:11" x14ac:dyDescent="0.25">
      <c r="A3" s="46" t="s">
        <v>179</v>
      </c>
      <c r="B3" s="45"/>
      <c r="C3" s="45"/>
      <c r="D3" s="46"/>
      <c r="E3" s="46"/>
      <c r="F3" s="46"/>
      <c r="G3" s="47"/>
      <c r="H3" s="47"/>
      <c r="I3" s="48"/>
      <c r="J3" s="15"/>
      <c r="K3" s="11"/>
    </row>
    <row r="4" spans="1:11" x14ac:dyDescent="0.25">
      <c r="A4" s="46"/>
      <c r="B4" s="45"/>
      <c r="C4" s="45"/>
      <c r="D4" s="46"/>
      <c r="E4" s="46"/>
      <c r="F4" s="46"/>
      <c r="G4" s="47"/>
      <c r="H4" s="47"/>
      <c r="I4" s="48"/>
      <c r="J4" s="15"/>
      <c r="K4" s="11"/>
    </row>
    <row r="5" spans="1:11" x14ac:dyDescent="0.25">
      <c r="A5" s="46" t="s">
        <v>354</v>
      </c>
      <c r="B5" s="45" t="s">
        <v>4</v>
      </c>
      <c r="C5" s="101">
        <v>0.7</v>
      </c>
      <c r="D5" s="46" t="s">
        <v>301</v>
      </c>
      <c r="E5" s="46"/>
      <c r="F5" s="46"/>
      <c r="G5" s="47"/>
      <c r="H5" s="47"/>
      <c r="I5" s="48"/>
      <c r="J5" s="15"/>
      <c r="K5" s="11"/>
    </row>
    <row r="6" spans="1:11" ht="18" x14ac:dyDescent="0.25">
      <c r="A6" s="46" t="s">
        <v>299</v>
      </c>
      <c r="B6" s="45" t="s">
        <v>4</v>
      </c>
      <c r="C6" s="98">
        <v>32.200000000000003</v>
      </c>
      <c r="D6" s="46" t="s">
        <v>300</v>
      </c>
      <c r="E6" s="46"/>
      <c r="F6" s="46"/>
      <c r="G6" s="47"/>
      <c r="H6" s="47"/>
      <c r="I6" s="48"/>
      <c r="J6" s="15"/>
      <c r="K6" s="11"/>
    </row>
    <row r="7" spans="1:11" ht="33" customHeight="1" x14ac:dyDescent="0.25">
      <c r="A7" s="83" t="s">
        <v>355</v>
      </c>
      <c r="B7" s="45" t="s">
        <v>4</v>
      </c>
      <c r="C7" s="98">
        <v>0.3</v>
      </c>
      <c r="D7" s="46" t="s">
        <v>301</v>
      </c>
      <c r="E7" s="46"/>
      <c r="F7" s="46"/>
      <c r="G7" s="47"/>
      <c r="H7" s="47"/>
      <c r="I7" s="48"/>
      <c r="J7" s="15"/>
      <c r="K7" s="11"/>
    </row>
    <row r="8" spans="1:11" x14ac:dyDescent="0.25">
      <c r="A8" s="83" t="s">
        <v>356</v>
      </c>
      <c r="B8" s="45" t="s">
        <v>4</v>
      </c>
      <c r="C8" s="98">
        <v>0.4</v>
      </c>
      <c r="D8" s="46" t="s">
        <v>301</v>
      </c>
      <c r="E8" s="46"/>
      <c r="F8" s="46"/>
      <c r="G8" s="47"/>
      <c r="H8" s="47"/>
      <c r="I8" s="48"/>
      <c r="J8" s="15"/>
      <c r="K8" s="11"/>
    </row>
    <row r="9" spans="1:11" x14ac:dyDescent="0.25">
      <c r="A9" s="46" t="s">
        <v>346</v>
      </c>
      <c r="B9" s="45" t="s">
        <v>4</v>
      </c>
      <c r="C9" s="98">
        <v>7.2</v>
      </c>
      <c r="D9" s="46" t="s">
        <v>304</v>
      </c>
      <c r="E9" s="46"/>
      <c r="F9" s="46"/>
      <c r="G9" s="47"/>
      <c r="H9" s="47"/>
      <c r="I9" s="48"/>
      <c r="J9" s="15"/>
      <c r="K9" s="11"/>
    </row>
    <row r="10" spans="1:11" x14ac:dyDescent="0.25">
      <c r="A10" s="46" t="s">
        <v>364</v>
      </c>
      <c r="B10" s="45" t="s">
        <v>4</v>
      </c>
      <c r="C10" s="98">
        <v>1.5</v>
      </c>
      <c r="D10" s="46" t="s">
        <v>351</v>
      </c>
      <c r="E10" s="46"/>
      <c r="F10" s="46"/>
      <c r="G10" s="47"/>
      <c r="H10" s="47"/>
      <c r="I10" s="48"/>
      <c r="J10" s="15"/>
      <c r="K10" s="11"/>
    </row>
    <row r="11" spans="1:11" x14ac:dyDescent="0.25">
      <c r="A11" s="46"/>
      <c r="B11" s="45"/>
      <c r="C11" s="45"/>
      <c r="D11" s="46"/>
      <c r="E11" s="46"/>
      <c r="F11" s="46"/>
      <c r="G11" s="47"/>
      <c r="H11" s="47"/>
      <c r="I11" s="48"/>
      <c r="J11" s="15"/>
      <c r="K11" s="11"/>
    </row>
    <row r="12" spans="1:11" ht="48" customHeight="1" x14ac:dyDescent="0.25">
      <c r="A12" s="108" t="s">
        <v>357</v>
      </c>
      <c r="B12" s="109"/>
      <c r="C12" s="109"/>
      <c r="D12" s="109"/>
      <c r="E12" s="46"/>
      <c r="F12" s="46"/>
      <c r="G12" s="47"/>
      <c r="H12" s="47"/>
      <c r="I12" s="48"/>
      <c r="J12" s="15"/>
      <c r="K12" s="11"/>
    </row>
    <row r="13" spans="1:11" x14ac:dyDescent="0.25">
      <c r="A13" s="46"/>
      <c r="B13" s="45"/>
      <c r="C13" s="45"/>
      <c r="D13" s="46"/>
      <c r="E13" s="46"/>
      <c r="F13" s="46"/>
      <c r="G13" s="47"/>
      <c r="H13" s="47"/>
      <c r="I13" s="48"/>
      <c r="J13" s="15"/>
      <c r="K13" s="11"/>
    </row>
    <row r="14" spans="1:11" x14ac:dyDescent="0.25">
      <c r="A14" s="46" t="s">
        <v>121</v>
      </c>
      <c r="B14" s="45" t="s">
        <v>4</v>
      </c>
      <c r="C14" s="53"/>
      <c r="D14" s="53"/>
      <c r="E14" s="46"/>
      <c r="F14" s="46"/>
      <c r="G14" s="47" t="s">
        <v>398</v>
      </c>
      <c r="H14" s="47"/>
      <c r="I14" s="48"/>
      <c r="J14" s="15"/>
      <c r="K14" s="11"/>
    </row>
    <row r="15" spans="1:11" ht="36.75" customHeight="1" x14ac:dyDescent="0.25">
      <c r="A15" s="46"/>
      <c r="B15" s="45"/>
      <c r="C15" s="53"/>
      <c r="D15" s="53"/>
      <c r="E15" s="46"/>
      <c r="F15" s="46"/>
      <c r="G15" s="47"/>
      <c r="H15" s="47"/>
      <c r="I15" s="48"/>
      <c r="J15" s="15"/>
      <c r="K15" s="11"/>
    </row>
    <row r="16" spans="1:11" x14ac:dyDescent="0.25">
      <c r="A16" s="46" t="s">
        <v>122</v>
      </c>
      <c r="B16" s="45" t="s">
        <v>4</v>
      </c>
      <c r="C16" s="53"/>
      <c r="D16" s="53"/>
      <c r="E16" s="46"/>
      <c r="F16" s="46"/>
      <c r="G16" s="47" t="s">
        <v>348</v>
      </c>
      <c r="H16" s="47"/>
      <c r="I16" s="48"/>
      <c r="J16" s="15"/>
      <c r="K16" s="11"/>
    </row>
    <row r="17" spans="1:11" ht="33" customHeight="1" x14ac:dyDescent="0.25">
      <c r="A17" s="46"/>
      <c r="B17" s="45"/>
      <c r="C17" s="53"/>
      <c r="D17" s="53"/>
      <c r="E17" s="46"/>
      <c r="F17" s="46"/>
      <c r="G17" s="47"/>
      <c r="H17" s="47"/>
      <c r="I17" s="48"/>
      <c r="J17" s="15"/>
      <c r="K17" s="11"/>
    </row>
    <row r="18" spans="1:11" x14ac:dyDescent="0.25">
      <c r="A18" s="46" t="s">
        <v>51</v>
      </c>
      <c r="B18" s="45" t="s">
        <v>4</v>
      </c>
      <c r="C18" s="53"/>
      <c r="D18" s="53"/>
      <c r="E18" s="46"/>
      <c r="F18" s="46"/>
      <c r="G18" s="47" t="s">
        <v>349</v>
      </c>
      <c r="H18" s="47"/>
      <c r="I18" s="48"/>
      <c r="J18" s="15"/>
      <c r="K18" s="11"/>
    </row>
    <row r="19" spans="1:11" x14ac:dyDescent="0.25">
      <c r="A19" s="46"/>
      <c r="B19" s="45"/>
      <c r="C19" s="45"/>
      <c r="D19" s="46"/>
      <c r="E19" s="46"/>
      <c r="F19" s="46"/>
      <c r="G19" s="47"/>
      <c r="H19" s="47"/>
      <c r="I19" s="48"/>
      <c r="J19" s="15"/>
      <c r="K19" s="11"/>
    </row>
    <row r="20" spans="1:11" x14ac:dyDescent="0.25">
      <c r="A20" s="54" t="s">
        <v>200</v>
      </c>
      <c r="B20" s="45"/>
      <c r="C20" s="45"/>
      <c r="D20" s="46"/>
      <c r="E20" s="46"/>
      <c r="F20" s="46"/>
      <c r="G20" s="47"/>
      <c r="H20" s="47"/>
      <c r="I20" s="48"/>
      <c r="J20" s="15"/>
      <c r="K20" s="11"/>
    </row>
    <row r="21" spans="1:11" x14ac:dyDescent="0.25">
      <c r="A21" s="46"/>
      <c r="B21" s="45"/>
      <c r="C21" s="45"/>
      <c r="D21" s="46"/>
      <c r="E21" s="46"/>
      <c r="F21" s="46"/>
      <c r="G21" s="47"/>
      <c r="H21" s="47"/>
      <c r="I21" s="48"/>
      <c r="J21" s="15"/>
      <c r="K21" s="11"/>
    </row>
    <row r="22" spans="1:11" s="42" customFormat="1" ht="18" x14ac:dyDescent="0.25">
      <c r="A22" s="46" t="s">
        <v>121</v>
      </c>
      <c r="B22" s="45" t="s">
        <v>4</v>
      </c>
      <c r="C22" s="53" t="s">
        <v>361</v>
      </c>
      <c r="D22" s="46"/>
      <c r="E22" s="46"/>
      <c r="F22" s="45" t="s">
        <v>4</v>
      </c>
      <c r="G22" s="47">
        <f>(C5/3)*SIN(C10)</f>
        <v>0.23274883020761267</v>
      </c>
      <c r="H22" s="47" t="s">
        <v>301</v>
      </c>
      <c r="I22" s="48"/>
      <c r="J22" s="15"/>
      <c r="K22" s="41"/>
    </row>
    <row r="23" spans="1:11" s="42" customFormat="1" x14ac:dyDescent="0.25">
      <c r="A23" s="46"/>
      <c r="B23" s="45"/>
      <c r="C23" s="53"/>
      <c r="D23" s="46"/>
      <c r="E23" s="46"/>
      <c r="F23" s="45"/>
      <c r="G23" s="47"/>
      <c r="H23" s="47"/>
      <c r="I23" s="48"/>
      <c r="J23" s="15"/>
      <c r="K23" s="41"/>
    </row>
    <row r="24" spans="1:11" s="42" customFormat="1" ht="18" x14ac:dyDescent="0.25">
      <c r="A24" s="46" t="s">
        <v>122</v>
      </c>
      <c r="B24" s="45" t="s">
        <v>4</v>
      </c>
      <c r="C24" s="53" t="s">
        <v>362</v>
      </c>
      <c r="D24" s="46"/>
      <c r="E24" s="46"/>
      <c r="F24" s="45" t="s">
        <v>4</v>
      </c>
      <c r="G24" s="47">
        <f>(C5/3)*COS(C10)</f>
        <v>1.6505347055797343E-2</v>
      </c>
      <c r="H24" s="47" t="s">
        <v>301</v>
      </c>
      <c r="I24" s="48"/>
      <c r="J24" s="15"/>
      <c r="K24" s="41"/>
    </row>
    <row r="25" spans="1:11" s="42" customFormat="1" x14ac:dyDescent="0.25">
      <c r="A25" s="46"/>
      <c r="B25" s="45"/>
      <c r="C25" s="53"/>
      <c r="D25" s="46"/>
      <c r="E25" s="46"/>
      <c r="F25" s="45"/>
      <c r="G25" s="47"/>
      <c r="H25" s="47"/>
      <c r="I25" s="48"/>
      <c r="J25" s="15"/>
      <c r="K25" s="41"/>
    </row>
    <row r="26" spans="1:11" s="42" customFormat="1" ht="18" x14ac:dyDescent="0.25">
      <c r="A26" s="46" t="s">
        <v>51</v>
      </c>
      <c r="B26" s="45" t="s">
        <v>4</v>
      </c>
      <c r="C26" s="53" t="s">
        <v>363</v>
      </c>
      <c r="D26" s="46"/>
      <c r="E26" s="46"/>
      <c r="F26" s="45" t="s">
        <v>4</v>
      </c>
      <c r="G26" s="47">
        <f>(((C7-G22)^2)+((C8+G24)^2))^0.5</f>
        <v>0.42189977952650642</v>
      </c>
      <c r="H26" s="47" t="s">
        <v>301</v>
      </c>
      <c r="I26" s="48"/>
      <c r="J26" s="15"/>
      <c r="K26" s="41"/>
    </row>
    <row r="27" spans="1:11" x14ac:dyDescent="0.25">
      <c r="A27" s="46"/>
      <c r="B27" s="45"/>
      <c r="C27" s="45"/>
      <c r="D27" s="46"/>
      <c r="E27" s="46"/>
      <c r="F27" s="45"/>
      <c r="G27" s="47"/>
      <c r="H27" s="47"/>
      <c r="I27" s="48"/>
      <c r="J27" s="15"/>
      <c r="K27" s="11"/>
    </row>
    <row r="28" spans="1:11" s="28" customFormat="1" x14ac:dyDescent="0.25">
      <c r="A28" s="18"/>
      <c r="B28" s="16"/>
      <c r="C28" s="17"/>
      <c r="D28" s="18"/>
      <c r="E28" s="18"/>
      <c r="F28" s="16"/>
      <c r="G28" s="40"/>
      <c r="H28" s="40"/>
      <c r="I28" s="26"/>
      <c r="J28" s="26"/>
      <c r="K28" s="27"/>
    </row>
    <row r="29" spans="1:11" x14ac:dyDescent="0.25">
      <c r="A29" s="102" t="s">
        <v>425</v>
      </c>
      <c r="B29" s="20"/>
      <c r="C29" s="20"/>
      <c r="D29" s="19"/>
      <c r="E29" s="19"/>
      <c r="F29" s="19"/>
      <c r="G29" s="29"/>
      <c r="H29" s="29"/>
      <c r="I29" s="15"/>
      <c r="J29" s="15"/>
      <c r="K29" s="11"/>
    </row>
    <row r="30" spans="1:11" x14ac:dyDescent="0.25">
      <c r="A30" s="102" t="s">
        <v>426</v>
      </c>
      <c r="B30" s="20"/>
      <c r="C30" s="20"/>
      <c r="D30" s="19"/>
      <c r="E30" s="19"/>
      <c r="F30" s="19"/>
      <c r="G30" s="29"/>
      <c r="H30" s="29"/>
      <c r="I30" s="15"/>
      <c r="J30" s="15"/>
      <c r="K30" s="11"/>
    </row>
    <row r="31" spans="1:11" x14ac:dyDescent="0.25">
      <c r="A31" s="102" t="s">
        <v>427</v>
      </c>
      <c r="B31" s="20"/>
      <c r="C31" s="20"/>
      <c r="D31" s="19"/>
      <c r="E31" s="19"/>
      <c r="F31" s="19"/>
      <c r="G31" s="29"/>
      <c r="H31" s="29"/>
      <c r="I31" s="15"/>
      <c r="J31" s="15"/>
      <c r="K31" s="11"/>
    </row>
    <row r="32" spans="1:11" x14ac:dyDescent="0.25">
      <c r="A32" s="102" t="s">
        <v>428</v>
      </c>
      <c r="B32" s="20"/>
      <c r="C32" s="20"/>
      <c r="D32" s="19"/>
      <c r="E32" s="19"/>
      <c r="F32" s="19"/>
      <c r="G32" s="29"/>
      <c r="H32" s="29"/>
      <c r="I32" s="15"/>
      <c r="J32" s="15"/>
      <c r="K32" s="11"/>
    </row>
    <row r="33" spans="1:11" x14ac:dyDescent="0.25">
      <c r="A33" s="103" t="s">
        <v>429</v>
      </c>
      <c r="B33" s="20"/>
      <c r="C33" s="20"/>
      <c r="D33" s="19"/>
      <c r="E33" s="19"/>
      <c r="F33" s="19"/>
      <c r="G33" s="29"/>
      <c r="H33" s="29"/>
      <c r="I33" s="15"/>
      <c r="J33" s="15"/>
      <c r="K33" s="11"/>
    </row>
    <row r="34" spans="1:11" x14ac:dyDescent="0.25">
      <c r="A34" s="19"/>
      <c r="B34" s="20"/>
      <c r="C34" s="20"/>
      <c r="D34" s="19"/>
      <c r="E34" s="19"/>
      <c r="F34" s="19"/>
      <c r="G34" s="29"/>
      <c r="H34" s="29"/>
      <c r="I34" s="15"/>
      <c r="J34" s="15"/>
      <c r="K34" s="11"/>
    </row>
    <row r="35" spans="1:11" x14ac:dyDescent="0.25">
      <c r="A35" s="10"/>
      <c r="B35" s="9"/>
      <c r="C35" s="9"/>
      <c r="D35" s="10"/>
      <c r="E35" s="10"/>
      <c r="F35" s="10"/>
      <c r="G35" s="24"/>
      <c r="H35" s="24"/>
      <c r="I35" s="4"/>
      <c r="J35" s="4"/>
    </row>
    <row r="36" spans="1:11" x14ac:dyDescent="0.25">
      <c r="A36" s="10"/>
      <c r="B36" s="9"/>
      <c r="C36" s="9"/>
      <c r="D36" s="10"/>
      <c r="E36" s="10"/>
      <c r="F36" s="10"/>
      <c r="G36" s="24"/>
      <c r="H36" s="24"/>
      <c r="I36" s="4"/>
      <c r="J36" s="4"/>
    </row>
    <row r="37" spans="1:11" x14ac:dyDescent="0.25">
      <c r="A37" s="4"/>
      <c r="B37" s="6"/>
      <c r="C37" s="6"/>
      <c r="D37" s="4"/>
      <c r="E37" s="4"/>
      <c r="F37" s="4"/>
      <c r="G37" s="24"/>
      <c r="H37" s="24"/>
      <c r="I37" s="4"/>
      <c r="J37" s="4"/>
    </row>
    <row r="38" spans="1:11" x14ac:dyDescent="0.25">
      <c r="A38" s="4"/>
      <c r="B38" s="6"/>
      <c r="C38" s="6"/>
      <c r="D38" s="4"/>
      <c r="E38" s="4"/>
      <c r="F38" s="4"/>
      <c r="G38" s="24"/>
      <c r="H38" s="24"/>
      <c r="I38" s="4"/>
      <c r="J38" s="4"/>
    </row>
    <row r="39" spans="1:11" x14ac:dyDescent="0.25">
      <c r="A39" s="4"/>
      <c r="B39" s="6"/>
      <c r="C39" s="6"/>
      <c r="D39" s="4"/>
      <c r="E39" s="4"/>
      <c r="F39" s="4"/>
      <c r="G39" s="24"/>
      <c r="H39" s="24"/>
      <c r="I39" s="4"/>
      <c r="J39" s="4"/>
    </row>
    <row r="40" spans="1:11" x14ac:dyDescent="0.25">
      <c r="A40" s="4"/>
      <c r="B40" s="6"/>
      <c r="C40" s="6"/>
      <c r="D40" s="4"/>
      <c r="E40" s="4"/>
      <c r="F40" s="4"/>
      <c r="G40" s="24"/>
      <c r="H40" s="24"/>
      <c r="I40" s="4"/>
      <c r="J40" s="4"/>
    </row>
    <row r="41" spans="1:11" x14ac:dyDescent="0.25">
      <c r="A41" s="4"/>
      <c r="B41" s="6"/>
      <c r="C41" s="6"/>
      <c r="D41" s="4"/>
      <c r="E41" s="4"/>
      <c r="F41" s="4"/>
      <c r="G41" s="24"/>
      <c r="H41" s="24"/>
      <c r="I41" s="4"/>
      <c r="J41" s="4"/>
    </row>
    <row r="42" spans="1:11" x14ac:dyDescent="0.25">
      <c r="A42" s="4"/>
      <c r="B42" s="6"/>
      <c r="C42" s="6"/>
      <c r="D42" s="4"/>
      <c r="E42" s="4"/>
      <c r="F42" s="4"/>
      <c r="G42" s="24"/>
      <c r="H42" s="24"/>
      <c r="I42" s="4"/>
      <c r="J42" s="4"/>
    </row>
    <row r="43" spans="1:11" x14ac:dyDescent="0.25">
      <c r="A43" s="4"/>
      <c r="B43" s="6"/>
      <c r="C43" s="6"/>
      <c r="D43" s="4"/>
      <c r="E43" s="4"/>
      <c r="F43" s="4"/>
      <c r="G43" s="24"/>
      <c r="H43" s="24"/>
      <c r="I43" s="4"/>
      <c r="J43" s="4"/>
    </row>
  </sheetData>
  <sheetProtection sheet="1" objects="1" scenarios="1"/>
  <mergeCells count="2">
    <mergeCell ref="A1:D1"/>
    <mergeCell ref="A12:D12"/>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8433" r:id="rId4">
          <objectPr defaultSize="0" autoPict="0" r:id="rId5">
            <anchor moveWithCells="1">
              <from>
                <xdr:col>1</xdr:col>
                <xdr:colOff>581025</xdr:colOff>
                <xdr:row>12</xdr:row>
                <xdr:rowOff>171450</xdr:rowOff>
              </from>
              <to>
                <xdr:col>2</xdr:col>
                <xdr:colOff>733425</xdr:colOff>
                <xdr:row>14</xdr:row>
                <xdr:rowOff>257175</xdr:rowOff>
              </to>
            </anchor>
          </objectPr>
        </oleObject>
      </mc:Choice>
      <mc:Fallback>
        <oleObject progId="Equation.3" shapeId="18433" r:id="rId4"/>
      </mc:Fallback>
    </mc:AlternateContent>
    <mc:AlternateContent xmlns:mc="http://schemas.openxmlformats.org/markup-compatibility/2006">
      <mc:Choice Requires="x14">
        <oleObject progId="Equation.3" shapeId="18434" r:id="rId6">
          <objectPr defaultSize="0" autoPict="0" r:id="rId7">
            <anchor moveWithCells="1">
              <from>
                <xdr:col>1</xdr:col>
                <xdr:colOff>571500</xdr:colOff>
                <xdr:row>14</xdr:row>
                <xdr:rowOff>371475</xdr:rowOff>
              </from>
              <to>
                <xdr:col>3</xdr:col>
                <xdr:colOff>381000</xdr:colOff>
                <xdr:row>16</xdr:row>
                <xdr:rowOff>314325</xdr:rowOff>
              </to>
            </anchor>
          </objectPr>
        </oleObject>
      </mc:Choice>
      <mc:Fallback>
        <oleObject progId="Equation.3" shapeId="18434" r:id="rId6"/>
      </mc:Fallback>
    </mc:AlternateContent>
    <mc:AlternateContent xmlns:mc="http://schemas.openxmlformats.org/markup-compatibility/2006">
      <mc:Choice Requires="x14">
        <oleObject progId="Equation.3" shapeId="18435" r:id="rId8">
          <objectPr defaultSize="0" autoPict="0" r:id="rId9">
            <anchor moveWithCells="1">
              <from>
                <xdr:col>1</xdr:col>
                <xdr:colOff>561975</xdr:colOff>
                <xdr:row>16</xdr:row>
                <xdr:rowOff>371475</xdr:rowOff>
              </from>
              <to>
                <xdr:col>3</xdr:col>
                <xdr:colOff>628650</xdr:colOff>
                <xdr:row>18</xdr:row>
                <xdr:rowOff>47625</xdr:rowOff>
              </to>
            </anchor>
          </objectPr>
        </oleObject>
      </mc:Choice>
      <mc:Fallback>
        <oleObject progId="Equation.3" shapeId="18435"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42"/>
  <sheetViews>
    <sheetView topLeftCell="A3" zoomScaleNormal="100" workbookViewId="0">
      <selection activeCell="G26" sqref="G26"/>
    </sheetView>
  </sheetViews>
  <sheetFormatPr defaultRowHeight="15.75" x14ac:dyDescent="0.25"/>
  <cols>
    <col min="1" max="1" width="31.5703125" customWidth="1"/>
    <col min="2" max="2" width="9.140625" style="1"/>
    <col min="3" max="3" width="10.7109375" style="1" customWidth="1"/>
    <col min="4" max="4" width="15" customWidth="1"/>
    <col min="5" max="5" width="12.42578125" customWidth="1"/>
    <col min="8" max="8" width="9.140625" style="25"/>
  </cols>
  <sheetData>
    <row r="1" spans="1:11" x14ac:dyDescent="0.25">
      <c r="A1" s="44" t="s">
        <v>224</v>
      </c>
      <c r="B1" s="45"/>
      <c r="C1" s="45"/>
      <c r="D1" s="46"/>
      <c r="E1" s="46"/>
      <c r="F1" s="46"/>
      <c r="G1" s="46"/>
      <c r="H1" s="47"/>
      <c r="I1" s="48"/>
      <c r="J1" s="15"/>
      <c r="K1" s="11"/>
    </row>
    <row r="2" spans="1:11" x14ac:dyDescent="0.25">
      <c r="A2" s="46"/>
      <c r="B2" s="45"/>
      <c r="C2" s="45"/>
      <c r="D2" s="46"/>
      <c r="E2" s="46"/>
      <c r="F2" s="46"/>
      <c r="G2" s="46"/>
      <c r="H2" s="47"/>
      <c r="I2" s="48"/>
      <c r="J2" s="15"/>
      <c r="K2" s="11"/>
    </row>
    <row r="3" spans="1:11" x14ac:dyDescent="0.25">
      <c r="A3" s="46" t="s">
        <v>179</v>
      </c>
      <c r="B3" s="45"/>
      <c r="C3" s="45"/>
      <c r="D3" s="46"/>
      <c r="E3" s="46"/>
      <c r="F3" s="46"/>
      <c r="G3" s="46"/>
      <c r="H3" s="47"/>
      <c r="I3" s="48"/>
      <c r="J3" s="15"/>
      <c r="K3" s="11"/>
    </row>
    <row r="4" spans="1:11" x14ac:dyDescent="0.25">
      <c r="A4" s="46" t="s">
        <v>187</v>
      </c>
      <c r="B4" s="45" t="s">
        <v>4</v>
      </c>
      <c r="C4" s="93">
        <v>4.0259999999999998</v>
      </c>
      <c r="D4" s="46" t="s">
        <v>189</v>
      </c>
      <c r="E4" s="46"/>
      <c r="F4" s="46"/>
      <c r="G4" s="46"/>
      <c r="H4" s="47"/>
      <c r="I4" s="48"/>
      <c r="J4" s="15"/>
      <c r="K4" s="11"/>
    </row>
    <row r="5" spans="1:11" x14ac:dyDescent="0.25">
      <c r="A5" s="46" t="s">
        <v>180</v>
      </c>
      <c r="B5" s="45" t="s">
        <v>4</v>
      </c>
      <c r="C5" s="94">
        <v>100</v>
      </c>
      <c r="D5" s="46" t="s">
        <v>190</v>
      </c>
      <c r="E5" s="46"/>
      <c r="F5" s="46"/>
      <c r="G5" s="46"/>
      <c r="H5" s="47"/>
      <c r="I5" s="48"/>
      <c r="J5" s="15"/>
      <c r="K5" s="11"/>
    </row>
    <row r="6" spans="1:11" ht="18" x14ac:dyDescent="0.25">
      <c r="A6" s="46" t="s">
        <v>181</v>
      </c>
      <c r="B6" s="45" t="s">
        <v>4</v>
      </c>
      <c r="C6" s="95">
        <v>520</v>
      </c>
      <c r="D6" s="50" t="s">
        <v>201</v>
      </c>
      <c r="E6" s="46"/>
      <c r="F6" s="46"/>
      <c r="G6" s="46"/>
      <c r="H6" s="47"/>
      <c r="I6" s="48"/>
      <c r="J6" s="15"/>
      <c r="K6" s="11"/>
    </row>
    <row r="7" spans="1:11" x14ac:dyDescent="0.25">
      <c r="A7" s="46" t="s">
        <v>182</v>
      </c>
      <c r="B7" s="45" t="s">
        <v>4</v>
      </c>
      <c r="C7" s="93">
        <v>1</v>
      </c>
      <c r="D7" s="46"/>
      <c r="E7" s="46"/>
      <c r="F7" s="46"/>
      <c r="G7" s="46"/>
      <c r="H7" s="47"/>
      <c r="I7" s="48"/>
      <c r="J7" s="15"/>
      <c r="K7" s="11"/>
    </row>
    <row r="8" spans="1:11" x14ac:dyDescent="0.25">
      <c r="A8" s="46" t="s">
        <v>183</v>
      </c>
      <c r="B8" s="45" t="s">
        <v>4</v>
      </c>
      <c r="C8" s="93">
        <v>0.97499999999999998</v>
      </c>
      <c r="D8" s="46"/>
      <c r="E8" s="46"/>
      <c r="F8" s="46"/>
      <c r="G8" s="46"/>
      <c r="H8" s="47"/>
      <c r="I8" s="48"/>
      <c r="J8" s="15"/>
      <c r="K8" s="11"/>
    </row>
    <row r="9" spans="1:11" x14ac:dyDescent="0.25">
      <c r="A9" s="46" t="s">
        <v>184</v>
      </c>
      <c r="B9" s="45" t="s">
        <v>4</v>
      </c>
      <c r="C9" s="96">
        <v>14.7</v>
      </c>
      <c r="D9" s="46" t="s">
        <v>191</v>
      </c>
      <c r="E9" s="46"/>
      <c r="F9" s="46"/>
      <c r="G9" s="46"/>
      <c r="H9" s="47"/>
      <c r="I9" s="48"/>
      <c r="J9" s="15"/>
      <c r="K9" s="11"/>
    </row>
    <row r="10" spans="1:11" x14ac:dyDescent="0.25">
      <c r="A10" s="46" t="s">
        <v>185</v>
      </c>
      <c r="B10" s="45" t="s">
        <v>4</v>
      </c>
      <c r="C10" s="97">
        <v>1</v>
      </c>
      <c r="D10" s="46"/>
      <c r="E10" s="46"/>
      <c r="F10" s="46"/>
      <c r="G10" s="46"/>
      <c r="H10" s="47"/>
      <c r="I10" s="48"/>
      <c r="J10" s="15"/>
      <c r="K10" s="11"/>
    </row>
    <row r="11" spans="1:11" x14ac:dyDescent="0.25">
      <c r="A11" s="46" t="s">
        <v>186</v>
      </c>
      <c r="B11" s="45" t="s">
        <v>4</v>
      </c>
      <c r="C11" s="97">
        <v>1</v>
      </c>
      <c r="D11" s="46" t="s">
        <v>192</v>
      </c>
      <c r="E11" s="46"/>
      <c r="F11" s="46"/>
      <c r="G11" s="46"/>
      <c r="H11" s="47"/>
      <c r="I11" s="48"/>
      <c r="J11" s="15"/>
      <c r="K11" s="11"/>
    </row>
    <row r="12" spans="1:11" x14ac:dyDescent="0.25">
      <c r="A12" s="46" t="s">
        <v>188</v>
      </c>
      <c r="B12" s="45" t="s">
        <v>4</v>
      </c>
      <c r="C12" s="97">
        <v>32</v>
      </c>
      <c r="D12" s="46" t="s">
        <v>193</v>
      </c>
      <c r="E12" s="46"/>
      <c r="F12" s="46"/>
      <c r="G12" s="46"/>
      <c r="H12" s="47"/>
      <c r="I12" s="48"/>
      <c r="J12" s="15"/>
      <c r="K12" s="11"/>
    </row>
    <row r="13" spans="1:11" x14ac:dyDescent="0.25">
      <c r="A13" s="46" t="s">
        <v>195</v>
      </c>
      <c r="B13" s="45" t="s">
        <v>4</v>
      </c>
      <c r="C13" s="97">
        <v>1.4</v>
      </c>
      <c r="D13" s="46"/>
      <c r="E13" s="46"/>
      <c r="F13" s="46"/>
      <c r="G13" s="46"/>
      <c r="H13" s="47"/>
      <c r="I13" s="48"/>
      <c r="J13" s="15"/>
      <c r="K13" s="11"/>
    </row>
    <row r="14" spans="1:11" x14ac:dyDescent="0.25">
      <c r="A14" s="46"/>
      <c r="B14" s="45"/>
      <c r="C14" s="45"/>
      <c r="D14" s="46"/>
      <c r="E14" s="46"/>
      <c r="F14" s="46"/>
      <c r="G14" s="46"/>
      <c r="H14" s="47"/>
      <c r="I14" s="48"/>
      <c r="J14" s="15"/>
      <c r="K14" s="11"/>
    </row>
    <row r="15" spans="1:11" x14ac:dyDescent="0.25">
      <c r="A15" s="46"/>
      <c r="B15" s="45"/>
      <c r="C15" s="45"/>
      <c r="D15" s="46"/>
      <c r="E15" s="46"/>
      <c r="F15" s="46"/>
      <c r="G15" s="46"/>
      <c r="H15" s="47"/>
      <c r="I15" s="48"/>
      <c r="J15" s="15"/>
      <c r="K15" s="11"/>
    </row>
    <row r="16" spans="1:11" ht="49.5" customHeight="1" x14ac:dyDescent="0.25">
      <c r="A16" s="108" t="s">
        <v>199</v>
      </c>
      <c r="B16" s="109"/>
      <c r="C16" s="109"/>
      <c r="D16" s="109"/>
      <c r="E16" s="46"/>
      <c r="F16" s="46"/>
      <c r="G16" s="46"/>
      <c r="H16" s="47"/>
      <c r="I16" s="48"/>
      <c r="J16" s="15"/>
      <c r="K16" s="11"/>
    </row>
    <row r="17" spans="1:11" x14ac:dyDescent="0.25">
      <c r="A17" s="46"/>
      <c r="B17" s="45"/>
      <c r="C17" s="45"/>
      <c r="D17" s="46"/>
      <c r="E17" s="46"/>
      <c r="F17" s="46"/>
      <c r="G17" s="46"/>
      <c r="H17" s="47"/>
      <c r="I17" s="48"/>
      <c r="J17" s="15"/>
      <c r="K17" s="11"/>
    </row>
    <row r="18" spans="1:11" ht="16.5" x14ac:dyDescent="0.3">
      <c r="A18" s="46" t="s">
        <v>198</v>
      </c>
      <c r="B18" s="45" t="s">
        <v>4</v>
      </c>
      <c r="C18" s="110"/>
      <c r="D18" s="110"/>
      <c r="E18" s="46"/>
      <c r="F18" s="46"/>
      <c r="G18" s="51" t="s">
        <v>196</v>
      </c>
      <c r="H18" s="47"/>
      <c r="I18" s="48"/>
      <c r="J18" s="15"/>
      <c r="K18" s="11"/>
    </row>
    <row r="19" spans="1:11" x14ac:dyDescent="0.25">
      <c r="A19" s="46"/>
      <c r="B19" s="45"/>
      <c r="C19" s="45"/>
      <c r="D19" s="46"/>
      <c r="E19" s="46"/>
      <c r="F19" s="46"/>
      <c r="G19" s="52"/>
      <c r="H19" s="47"/>
      <c r="I19" s="48"/>
      <c r="J19" s="15"/>
      <c r="K19" s="11"/>
    </row>
    <row r="20" spans="1:11" x14ac:dyDescent="0.25">
      <c r="A20" s="46"/>
      <c r="B20" s="45"/>
      <c r="C20" s="45"/>
      <c r="D20" s="46"/>
      <c r="E20" s="46"/>
      <c r="F20" s="46"/>
      <c r="G20" s="52"/>
      <c r="H20" s="47"/>
      <c r="I20" s="48"/>
      <c r="J20" s="15"/>
      <c r="K20" s="11"/>
    </row>
    <row r="21" spans="1:11" x14ac:dyDescent="0.25">
      <c r="A21" s="46" t="s">
        <v>18</v>
      </c>
      <c r="B21" s="45" t="s">
        <v>4</v>
      </c>
      <c r="C21" s="53"/>
      <c r="D21" s="46"/>
      <c r="E21" s="46"/>
      <c r="F21" s="46"/>
      <c r="G21" s="51" t="s">
        <v>197</v>
      </c>
      <c r="H21" s="47"/>
      <c r="I21" s="48"/>
      <c r="J21" s="15"/>
      <c r="K21" s="11"/>
    </row>
    <row r="22" spans="1:11" x14ac:dyDescent="0.25">
      <c r="A22" s="46"/>
      <c r="B22" s="45"/>
      <c r="C22" s="45"/>
      <c r="D22" s="46"/>
      <c r="E22" s="46"/>
      <c r="F22" s="46"/>
      <c r="G22" s="46"/>
      <c r="H22" s="47"/>
      <c r="I22" s="48"/>
      <c r="J22" s="15"/>
      <c r="K22" s="11"/>
    </row>
    <row r="23" spans="1:11" x14ac:dyDescent="0.25">
      <c r="A23" s="54" t="s">
        <v>200</v>
      </c>
      <c r="B23" s="45"/>
      <c r="C23" s="45"/>
      <c r="D23" s="46"/>
      <c r="E23" s="46"/>
      <c r="F23" s="46"/>
      <c r="G23" s="46"/>
      <c r="H23" s="47"/>
      <c r="I23" s="48"/>
      <c r="J23" s="15"/>
      <c r="K23" s="11"/>
    </row>
    <row r="24" spans="1:11" x14ac:dyDescent="0.25">
      <c r="A24" s="46"/>
      <c r="B24" s="45"/>
      <c r="C24" s="45"/>
      <c r="D24" s="46"/>
      <c r="E24" s="46"/>
      <c r="F24" s="46"/>
      <c r="G24" s="46"/>
      <c r="H24" s="47"/>
      <c r="I24" s="48"/>
      <c r="J24" s="15"/>
      <c r="K24" s="11"/>
    </row>
    <row r="25" spans="1:11" ht="18.75" x14ac:dyDescent="0.3">
      <c r="A25" s="55" t="s">
        <v>203</v>
      </c>
      <c r="B25" s="56" t="s">
        <v>4</v>
      </c>
      <c r="C25" s="57" t="s">
        <v>204</v>
      </c>
      <c r="D25" s="55"/>
      <c r="E25" s="55"/>
      <c r="F25" s="56" t="s">
        <v>4</v>
      </c>
      <c r="G25" s="65">
        <f>520*(C13*(2/(1+C13))^((1+C13)/(C13-1)))^0.5</f>
        <v>356.06035731618061</v>
      </c>
      <c r="H25" s="47"/>
      <c r="I25" s="48"/>
      <c r="J25" s="15"/>
      <c r="K25" s="11"/>
    </row>
    <row r="26" spans="1:11" x14ac:dyDescent="0.25">
      <c r="A26" s="46"/>
      <c r="B26" s="45"/>
      <c r="C26" s="45"/>
      <c r="D26" s="46"/>
      <c r="E26" s="46"/>
      <c r="F26" s="45"/>
      <c r="G26" s="44"/>
      <c r="H26" s="47"/>
      <c r="I26" s="48"/>
      <c r="J26" s="15"/>
      <c r="K26" s="11"/>
    </row>
    <row r="27" spans="1:11" s="28" customFormat="1" ht="18.75" x14ac:dyDescent="0.3">
      <c r="A27" s="59" t="s">
        <v>18</v>
      </c>
      <c r="B27" s="60" t="s">
        <v>4</v>
      </c>
      <c r="C27" s="61" t="s">
        <v>202</v>
      </c>
      <c r="D27" s="59"/>
      <c r="E27" s="59"/>
      <c r="F27" s="60" t="s">
        <v>4</v>
      </c>
      <c r="G27" s="67">
        <f>(C5*(C6*C7)^(0.5))/(G25*C8*C9*C10*C11*(C12)^0.5)</f>
        <v>7.8991636048119415E-2</v>
      </c>
      <c r="H27" s="63" t="s">
        <v>268</v>
      </c>
      <c r="I27" s="64"/>
      <c r="J27" s="26"/>
      <c r="K27" s="27"/>
    </row>
    <row r="28" spans="1:11" x14ac:dyDescent="0.25">
      <c r="A28" s="46"/>
      <c r="B28" s="45"/>
      <c r="C28" s="45"/>
      <c r="D28" s="46"/>
      <c r="E28" s="46"/>
      <c r="F28" s="46"/>
      <c r="G28" s="46"/>
      <c r="H28" s="47"/>
      <c r="I28" s="48"/>
      <c r="J28" s="15"/>
      <c r="K28" s="11"/>
    </row>
    <row r="29" spans="1:11" x14ac:dyDescent="0.25">
      <c r="A29" s="19"/>
      <c r="B29" s="20"/>
      <c r="C29" s="20"/>
      <c r="D29" s="19"/>
      <c r="E29" s="19"/>
      <c r="F29" s="19"/>
      <c r="G29" s="19"/>
      <c r="H29" s="29"/>
      <c r="I29" s="15"/>
      <c r="J29" s="15"/>
      <c r="K29" s="11"/>
    </row>
    <row r="30" spans="1:11" x14ac:dyDescent="0.25">
      <c r="A30" s="102" t="s">
        <v>425</v>
      </c>
      <c r="B30" s="20"/>
      <c r="C30" s="20"/>
      <c r="D30" s="19"/>
      <c r="E30" s="19"/>
      <c r="F30" s="19"/>
      <c r="G30" s="19"/>
      <c r="H30" s="29"/>
      <c r="I30" s="15"/>
      <c r="J30" s="15"/>
      <c r="K30" s="11"/>
    </row>
    <row r="31" spans="1:11" x14ac:dyDescent="0.25">
      <c r="A31" s="102" t="s">
        <v>426</v>
      </c>
      <c r="B31" s="20"/>
      <c r="C31" s="20"/>
      <c r="D31" s="19"/>
      <c r="E31" s="19"/>
      <c r="F31" s="19"/>
      <c r="G31" s="19"/>
      <c r="H31" s="29"/>
      <c r="I31" s="15"/>
      <c r="J31" s="15"/>
      <c r="K31" s="11"/>
    </row>
    <row r="32" spans="1:11" x14ac:dyDescent="0.25">
      <c r="A32" s="102" t="s">
        <v>427</v>
      </c>
      <c r="B32" s="20"/>
      <c r="C32" s="20"/>
      <c r="D32" s="19"/>
      <c r="E32" s="19"/>
      <c r="F32" s="19"/>
      <c r="G32" s="19"/>
      <c r="H32" s="29"/>
      <c r="I32" s="15"/>
      <c r="J32" s="15"/>
      <c r="K32" s="11"/>
    </row>
    <row r="33" spans="1:11" x14ac:dyDescent="0.25">
      <c r="A33" s="102" t="s">
        <v>428</v>
      </c>
      <c r="B33" s="20"/>
      <c r="C33" s="20"/>
      <c r="D33" s="19"/>
      <c r="E33" s="19"/>
      <c r="F33" s="19"/>
      <c r="G33" s="19"/>
      <c r="H33" s="29"/>
      <c r="I33" s="15"/>
      <c r="J33" s="15"/>
      <c r="K33" s="11"/>
    </row>
    <row r="34" spans="1:11" x14ac:dyDescent="0.25">
      <c r="A34" s="103" t="s">
        <v>429</v>
      </c>
      <c r="B34" s="9"/>
      <c r="C34" s="9"/>
      <c r="D34" s="10"/>
      <c r="E34" s="10"/>
      <c r="F34" s="10"/>
      <c r="G34" s="10"/>
      <c r="H34" s="24"/>
      <c r="I34" s="4"/>
      <c r="J34" s="4"/>
    </row>
    <row r="35" spans="1:11" x14ac:dyDescent="0.25">
      <c r="A35" s="10"/>
      <c r="B35" s="9"/>
      <c r="C35" s="9"/>
      <c r="D35" s="10"/>
      <c r="E35" s="10"/>
      <c r="F35" s="10"/>
      <c r="G35" s="10"/>
      <c r="H35" s="24"/>
      <c r="I35" s="4"/>
      <c r="J35" s="4"/>
    </row>
    <row r="36" spans="1:11" x14ac:dyDescent="0.25">
      <c r="A36" s="4"/>
      <c r="B36" s="6"/>
      <c r="C36" s="6"/>
      <c r="D36" s="4"/>
      <c r="E36" s="4"/>
      <c r="F36" s="4"/>
      <c r="G36" s="4"/>
      <c r="H36" s="24"/>
      <c r="I36" s="4"/>
      <c r="J36" s="4"/>
    </row>
    <row r="37" spans="1:11" x14ac:dyDescent="0.25">
      <c r="A37" s="4"/>
      <c r="B37" s="6"/>
      <c r="C37" s="6"/>
      <c r="D37" s="4"/>
      <c r="E37" s="4"/>
      <c r="F37" s="4"/>
      <c r="G37" s="4"/>
      <c r="H37" s="24"/>
      <c r="I37" s="4"/>
      <c r="J37" s="4"/>
    </row>
    <row r="38" spans="1:11" x14ac:dyDescent="0.25">
      <c r="A38" s="4"/>
      <c r="B38" s="6"/>
      <c r="C38" s="6"/>
      <c r="D38" s="4"/>
      <c r="E38" s="4"/>
      <c r="F38" s="4"/>
      <c r="G38" s="4"/>
      <c r="H38" s="24"/>
      <c r="I38" s="4"/>
      <c r="J38" s="4"/>
    </row>
    <row r="39" spans="1:11" x14ac:dyDescent="0.25">
      <c r="A39" s="4"/>
      <c r="B39" s="6"/>
      <c r="C39" s="6"/>
      <c r="D39" s="4"/>
      <c r="E39" s="4"/>
      <c r="F39" s="4"/>
      <c r="G39" s="4"/>
      <c r="H39" s="24"/>
      <c r="I39" s="4"/>
      <c r="J39" s="4"/>
    </row>
    <row r="40" spans="1:11" x14ac:dyDescent="0.25">
      <c r="A40" s="4"/>
      <c r="B40" s="6"/>
      <c r="C40" s="6"/>
      <c r="D40" s="4"/>
      <c r="E40" s="4"/>
      <c r="F40" s="4"/>
      <c r="G40" s="4"/>
      <c r="H40" s="24"/>
      <c r="I40" s="4"/>
      <c r="J40" s="4"/>
    </row>
    <row r="41" spans="1:11" x14ac:dyDescent="0.25">
      <c r="A41" s="4"/>
      <c r="B41" s="6"/>
      <c r="C41" s="6"/>
      <c r="D41" s="4"/>
      <c r="E41" s="4"/>
      <c r="F41" s="4"/>
      <c r="G41" s="4"/>
      <c r="H41" s="24"/>
      <c r="I41" s="4"/>
      <c r="J41" s="4"/>
    </row>
    <row r="42" spans="1:11" x14ac:dyDescent="0.25">
      <c r="A42" s="4"/>
      <c r="B42" s="6"/>
      <c r="C42" s="6"/>
      <c r="D42" s="4"/>
      <c r="E42" s="4"/>
      <c r="F42" s="4"/>
      <c r="G42" s="4"/>
      <c r="H42" s="24"/>
      <c r="I42" s="4"/>
      <c r="J42" s="4"/>
    </row>
  </sheetData>
  <sheetProtection password="F7A2" sheet="1" objects="1" scenarios="1"/>
  <mergeCells count="2">
    <mergeCell ref="A16:D16"/>
    <mergeCell ref="C18:D18"/>
  </mergeCells>
  <phoneticPr fontId="5" type="noConversion"/>
  <pageMargins left="0.75" right="0.75" top="1" bottom="1" header="0.5" footer="0.5"/>
  <pageSetup orientation="portrait" horizontalDpi="200" verticalDpi="200"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from>
                <xdr:col>1</xdr:col>
                <xdr:colOff>571500</xdr:colOff>
                <xdr:row>16</xdr:row>
                <xdr:rowOff>38100</xdr:rowOff>
              </from>
              <to>
                <xdr:col>3</xdr:col>
                <xdr:colOff>304800</xdr:colOff>
                <xdr:row>18</xdr:row>
                <xdr:rowOff>95250</xdr:rowOff>
              </to>
            </anchor>
          </objectPr>
        </oleObject>
      </mc:Choice>
      <mc:Fallback>
        <oleObject progId="Equation.3" shapeId="2049" r:id="rId4"/>
      </mc:Fallback>
    </mc:AlternateContent>
    <mc:AlternateContent xmlns:mc="http://schemas.openxmlformats.org/markup-compatibility/2006">
      <mc:Choice Requires="x14">
        <oleObject progId="Equation.3" shapeId="2051" r:id="rId6">
          <objectPr defaultSize="0" autoPict="0" r:id="rId7">
            <anchor moveWithCells="1">
              <from>
                <xdr:col>1</xdr:col>
                <xdr:colOff>542925</xdr:colOff>
                <xdr:row>19</xdr:row>
                <xdr:rowOff>66675</xdr:rowOff>
              </from>
              <to>
                <xdr:col>4</xdr:col>
                <xdr:colOff>57150</xdr:colOff>
                <xdr:row>21</xdr:row>
                <xdr:rowOff>161925</xdr:rowOff>
              </to>
            </anchor>
          </objectPr>
        </oleObject>
      </mc:Choice>
      <mc:Fallback>
        <oleObject progId="Equation.3" shapeId="2051" r:id="rId6"/>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K43"/>
  <sheetViews>
    <sheetView topLeftCell="A2" zoomScaleNormal="100" workbookViewId="0">
      <selection activeCell="G26" sqref="G26"/>
    </sheetView>
  </sheetViews>
  <sheetFormatPr defaultRowHeight="15.75" x14ac:dyDescent="0.25"/>
  <cols>
    <col min="1" max="1" width="39.28515625" bestFit="1" customWidth="1"/>
    <col min="2" max="2" width="9.140625" style="1"/>
    <col min="3" max="3" width="14" style="1" customWidth="1"/>
    <col min="4" max="4" width="15" customWidth="1"/>
    <col min="5" max="5" width="15.85546875" customWidth="1"/>
    <col min="7" max="7" width="9.7109375" style="25" customWidth="1"/>
    <col min="8" max="8" width="11" style="25" bestFit="1" customWidth="1"/>
  </cols>
  <sheetData>
    <row r="1" spans="1:11" ht="46.5" customHeight="1" x14ac:dyDescent="0.25">
      <c r="A1" s="111" t="s">
        <v>399</v>
      </c>
      <c r="B1" s="112"/>
      <c r="C1" s="112"/>
      <c r="D1" s="112"/>
      <c r="E1" s="46"/>
      <c r="F1" s="46"/>
      <c r="G1" s="47"/>
      <c r="H1" s="47"/>
      <c r="I1" s="48"/>
      <c r="J1" s="15"/>
      <c r="K1" s="11"/>
    </row>
    <row r="2" spans="1:11" x14ac:dyDescent="0.25">
      <c r="A2" s="46"/>
      <c r="B2" s="45"/>
      <c r="C2" s="45"/>
      <c r="D2" s="46"/>
      <c r="E2" s="46"/>
      <c r="F2" s="46"/>
      <c r="G2" s="47"/>
      <c r="H2" s="47"/>
      <c r="I2" s="48"/>
      <c r="J2" s="15"/>
      <c r="K2" s="11"/>
    </row>
    <row r="3" spans="1:11" x14ac:dyDescent="0.25">
      <c r="A3" s="46" t="s">
        <v>179</v>
      </c>
      <c r="B3" s="45"/>
      <c r="C3" s="45"/>
      <c r="D3" s="46"/>
      <c r="E3" s="46"/>
      <c r="F3" s="46"/>
      <c r="G3" s="47"/>
      <c r="H3" s="47"/>
      <c r="I3" s="48"/>
      <c r="J3" s="15"/>
      <c r="K3" s="11"/>
    </row>
    <row r="4" spans="1:11" x14ac:dyDescent="0.25">
      <c r="A4" s="46"/>
      <c r="B4" s="45"/>
      <c r="C4" s="45"/>
      <c r="D4" s="46"/>
      <c r="E4" s="46"/>
      <c r="F4" s="46"/>
      <c r="G4" s="47"/>
      <c r="H4" s="47"/>
      <c r="I4" s="48"/>
      <c r="J4" s="15"/>
      <c r="K4" s="11"/>
    </row>
    <row r="5" spans="1:11" x14ac:dyDescent="0.25">
      <c r="A5" s="46" t="s">
        <v>354</v>
      </c>
      <c r="B5" s="45" t="s">
        <v>4</v>
      </c>
      <c r="C5" s="101">
        <v>0.7</v>
      </c>
      <c r="D5" s="46" t="s">
        <v>301</v>
      </c>
      <c r="E5" s="46"/>
      <c r="F5" s="46"/>
      <c r="G5" s="47"/>
      <c r="H5" s="47"/>
      <c r="I5" s="48"/>
      <c r="J5" s="15"/>
      <c r="K5" s="11"/>
    </row>
    <row r="6" spans="1:11" ht="18" x14ac:dyDescent="0.25">
      <c r="A6" s="46" t="s">
        <v>299</v>
      </c>
      <c r="B6" s="45" t="s">
        <v>4</v>
      </c>
      <c r="C6" s="98">
        <v>32.200000000000003</v>
      </c>
      <c r="D6" s="46" t="s">
        <v>300</v>
      </c>
      <c r="E6" s="46"/>
      <c r="F6" s="46"/>
      <c r="G6" s="47"/>
      <c r="H6" s="47"/>
      <c r="I6" s="48"/>
      <c r="J6" s="15"/>
      <c r="K6" s="11"/>
    </row>
    <row r="7" spans="1:11" ht="33" customHeight="1" x14ac:dyDescent="0.25">
      <c r="A7" s="83" t="s">
        <v>355</v>
      </c>
      <c r="B7" s="45" t="s">
        <v>4</v>
      </c>
      <c r="C7" s="98">
        <v>0.3</v>
      </c>
      <c r="D7" s="46" t="s">
        <v>301</v>
      </c>
      <c r="E7" s="46"/>
      <c r="F7" s="46"/>
      <c r="G7" s="47"/>
      <c r="H7" s="47"/>
      <c r="I7" s="48"/>
      <c r="J7" s="15"/>
      <c r="K7" s="11"/>
    </row>
    <row r="8" spans="1:11" x14ac:dyDescent="0.25">
      <c r="A8" s="83" t="s">
        <v>356</v>
      </c>
      <c r="B8" s="45" t="s">
        <v>4</v>
      </c>
      <c r="C8" s="98">
        <v>0.4</v>
      </c>
      <c r="D8" s="46" t="s">
        <v>301</v>
      </c>
      <c r="E8" s="46"/>
      <c r="F8" s="46"/>
      <c r="G8" s="47"/>
      <c r="H8" s="47"/>
      <c r="I8" s="48"/>
      <c r="J8" s="15"/>
      <c r="K8" s="11"/>
    </row>
    <row r="9" spans="1:11" ht="16.5" x14ac:dyDescent="0.3">
      <c r="A9" s="46" t="s">
        <v>373</v>
      </c>
      <c r="B9" s="45" t="s">
        <v>4</v>
      </c>
      <c r="C9" s="98">
        <v>0.2</v>
      </c>
      <c r="D9" s="46" t="s">
        <v>301</v>
      </c>
      <c r="E9" s="46"/>
      <c r="F9" s="46"/>
      <c r="G9" s="47"/>
      <c r="H9" s="47"/>
      <c r="I9" s="48"/>
      <c r="J9" s="15"/>
      <c r="K9" s="11"/>
    </row>
    <row r="10" spans="1:11" x14ac:dyDescent="0.25">
      <c r="A10" s="46"/>
      <c r="B10" s="45"/>
      <c r="C10" s="45"/>
      <c r="D10" s="46"/>
      <c r="E10" s="46"/>
      <c r="F10" s="46"/>
      <c r="G10" s="47"/>
      <c r="H10" s="47"/>
      <c r="I10" s="48"/>
      <c r="J10" s="15"/>
      <c r="K10" s="11"/>
    </row>
    <row r="11" spans="1:11" ht="57.75" customHeight="1" x14ac:dyDescent="0.25">
      <c r="A11" s="108" t="s">
        <v>365</v>
      </c>
      <c r="B11" s="109"/>
      <c r="C11" s="109"/>
      <c r="D11" s="109"/>
      <c r="E11" s="46"/>
      <c r="F11" s="46"/>
      <c r="G11" s="47"/>
      <c r="H11" s="47"/>
      <c r="I11" s="48"/>
      <c r="J11" s="15"/>
      <c r="K11" s="11"/>
    </row>
    <row r="12" spans="1:11" x14ac:dyDescent="0.25">
      <c r="A12" s="46"/>
      <c r="B12" s="45"/>
      <c r="C12" s="45"/>
      <c r="D12" s="46"/>
      <c r="E12" s="46"/>
      <c r="F12" s="46"/>
      <c r="G12" s="47"/>
      <c r="H12" s="47"/>
      <c r="I12" s="48"/>
      <c r="J12" s="15"/>
      <c r="K12" s="11"/>
    </row>
    <row r="13" spans="1:11" ht="18" x14ac:dyDescent="0.25">
      <c r="A13" s="46" t="s">
        <v>367</v>
      </c>
      <c r="B13" s="45" t="s">
        <v>4</v>
      </c>
      <c r="C13" s="53"/>
      <c r="D13" s="53"/>
      <c r="E13" s="46"/>
      <c r="F13" s="46"/>
      <c r="G13" s="47" t="s">
        <v>360</v>
      </c>
      <c r="H13" s="47"/>
      <c r="I13" s="48"/>
      <c r="J13" s="15"/>
      <c r="K13" s="11"/>
    </row>
    <row r="14" spans="1:11" x14ac:dyDescent="0.25">
      <c r="A14" s="46"/>
      <c r="B14" s="45"/>
      <c r="C14" s="53"/>
      <c r="D14" s="53"/>
      <c r="E14" s="46"/>
      <c r="F14" s="46"/>
      <c r="G14" s="47"/>
      <c r="H14" s="47"/>
      <c r="I14" s="48"/>
      <c r="J14" s="15"/>
      <c r="K14" s="11"/>
    </row>
    <row r="15" spans="1:11" x14ac:dyDescent="0.25">
      <c r="A15" s="46" t="s">
        <v>51</v>
      </c>
      <c r="B15" s="45" t="s">
        <v>4</v>
      </c>
      <c r="C15" s="53"/>
      <c r="D15" s="53"/>
      <c r="E15" s="46"/>
      <c r="F15" s="46"/>
      <c r="G15" s="47" t="s">
        <v>359</v>
      </c>
      <c r="H15" s="47"/>
      <c r="I15" s="48"/>
      <c r="J15" s="15"/>
      <c r="K15" s="11"/>
    </row>
    <row r="16" spans="1:11" x14ac:dyDescent="0.25">
      <c r="A16" s="46"/>
      <c r="B16" s="45"/>
      <c r="C16" s="53"/>
      <c r="D16" s="53"/>
      <c r="E16" s="46"/>
      <c r="F16" s="46"/>
      <c r="G16" s="47"/>
      <c r="H16" s="47"/>
      <c r="I16" s="48"/>
      <c r="J16" s="15"/>
      <c r="K16" s="11"/>
    </row>
    <row r="17" spans="1:11" ht="16.5" x14ac:dyDescent="0.3">
      <c r="A17" s="46" t="s">
        <v>366</v>
      </c>
      <c r="B17" s="45" t="s">
        <v>4</v>
      </c>
      <c r="C17" s="53"/>
      <c r="D17" s="53"/>
      <c r="E17" s="46"/>
      <c r="F17" s="46"/>
      <c r="G17" s="47" t="s">
        <v>358</v>
      </c>
      <c r="H17" s="47"/>
      <c r="I17" s="48"/>
      <c r="J17" s="15"/>
      <c r="K17" s="11"/>
    </row>
    <row r="18" spans="1:11" x14ac:dyDescent="0.25">
      <c r="A18" s="46"/>
      <c r="B18" s="45"/>
      <c r="C18" s="53"/>
      <c r="D18" s="53"/>
      <c r="E18" s="46"/>
      <c r="F18" s="46"/>
      <c r="G18" s="47"/>
      <c r="H18" s="47"/>
      <c r="I18" s="48"/>
      <c r="J18" s="15"/>
      <c r="K18" s="11"/>
    </row>
    <row r="19" spans="1:11" ht="16.5" x14ac:dyDescent="0.3">
      <c r="A19" s="46" t="s">
        <v>366</v>
      </c>
      <c r="B19" s="45" t="s">
        <v>4</v>
      </c>
      <c r="C19" s="53"/>
      <c r="D19" s="53"/>
      <c r="E19" s="46"/>
      <c r="F19" s="46"/>
      <c r="G19" s="47" t="s">
        <v>368</v>
      </c>
      <c r="H19" s="47"/>
      <c r="I19" s="48"/>
      <c r="J19" s="15"/>
      <c r="K19" s="11"/>
    </row>
    <row r="20" spans="1:11" ht="30.75" customHeight="1" x14ac:dyDescent="0.25">
      <c r="A20" s="46"/>
      <c r="B20" s="45"/>
      <c r="C20" s="45"/>
      <c r="D20" s="46"/>
      <c r="E20" s="46"/>
      <c r="F20" s="46"/>
      <c r="G20" s="47"/>
      <c r="H20" s="47"/>
      <c r="I20" s="48"/>
      <c r="J20" s="15"/>
      <c r="K20" s="11"/>
    </row>
    <row r="21" spans="1:11" ht="33" customHeight="1" x14ac:dyDescent="0.25">
      <c r="A21" s="115" t="s">
        <v>374</v>
      </c>
      <c r="B21" s="112"/>
      <c r="C21" s="112"/>
      <c r="D21" s="112"/>
      <c r="E21" s="46"/>
      <c r="F21" s="46"/>
      <c r="G21" s="47"/>
      <c r="H21" s="47"/>
      <c r="I21" s="48"/>
      <c r="J21" s="15"/>
      <c r="K21" s="11"/>
    </row>
    <row r="22" spans="1:11" x14ac:dyDescent="0.25">
      <c r="A22" s="112"/>
      <c r="B22" s="112"/>
      <c r="C22" s="112"/>
      <c r="D22" s="112"/>
      <c r="E22" s="46"/>
      <c r="F22" s="46"/>
      <c r="G22" s="47"/>
      <c r="H22" s="47"/>
      <c r="I22" s="48"/>
      <c r="J22" s="15"/>
      <c r="K22" s="11"/>
    </row>
    <row r="23" spans="1:11" x14ac:dyDescent="0.25">
      <c r="A23" s="46"/>
      <c r="B23" s="45"/>
      <c r="C23" s="45"/>
      <c r="D23" s="46"/>
      <c r="E23" s="46"/>
      <c r="F23" s="46"/>
      <c r="G23" s="47"/>
      <c r="H23" s="47"/>
      <c r="I23" s="48"/>
      <c r="J23" s="15"/>
      <c r="K23" s="11"/>
    </row>
    <row r="24" spans="1:11" s="42" customFormat="1" ht="16.5" x14ac:dyDescent="0.3">
      <c r="A24" s="46" t="s">
        <v>375</v>
      </c>
      <c r="B24" s="45" t="s">
        <v>4</v>
      </c>
      <c r="C24" s="53" t="s">
        <v>371</v>
      </c>
      <c r="D24" s="46"/>
      <c r="E24" s="46"/>
      <c r="F24" s="45" t="s">
        <v>4</v>
      </c>
      <c r="G24" s="47">
        <f>C8+C9</f>
        <v>0.60000000000000009</v>
      </c>
      <c r="H24" s="47" t="s">
        <v>301</v>
      </c>
      <c r="I24" s="48"/>
      <c r="J24" s="15"/>
      <c r="K24" s="41"/>
    </row>
    <row r="25" spans="1:11" s="42" customFormat="1" x14ac:dyDescent="0.25">
      <c r="A25" s="46"/>
      <c r="B25" s="45"/>
      <c r="C25" s="53"/>
      <c r="D25" s="46"/>
      <c r="E25" s="46"/>
      <c r="F25" s="45"/>
      <c r="G25" s="47"/>
      <c r="H25" s="47"/>
      <c r="I25" s="48"/>
      <c r="J25" s="15"/>
      <c r="K25" s="41"/>
    </row>
    <row r="26" spans="1:11" s="42" customFormat="1" ht="16.5" x14ac:dyDescent="0.3">
      <c r="A26" s="46" t="s">
        <v>376</v>
      </c>
      <c r="B26" s="45" t="s">
        <v>4</v>
      </c>
      <c r="C26" s="53" t="s">
        <v>372</v>
      </c>
      <c r="D26" s="46"/>
      <c r="E26" s="46"/>
      <c r="F26" s="45" t="s">
        <v>4</v>
      </c>
      <c r="G26" s="47">
        <f>G24-C9</f>
        <v>0.40000000000000008</v>
      </c>
      <c r="H26" s="47" t="s">
        <v>301</v>
      </c>
      <c r="I26" s="48"/>
      <c r="J26" s="15"/>
      <c r="K26" s="41"/>
    </row>
    <row r="27" spans="1:11" x14ac:dyDescent="0.25">
      <c r="A27" s="46"/>
      <c r="B27" s="45"/>
      <c r="C27" s="45"/>
      <c r="D27" s="46"/>
      <c r="E27" s="46"/>
      <c r="F27" s="45"/>
      <c r="G27" s="47"/>
      <c r="H27" s="47"/>
      <c r="I27" s="48"/>
      <c r="J27" s="15"/>
      <c r="K27" s="11"/>
    </row>
    <row r="28" spans="1:11" s="28" customFormat="1" x14ac:dyDescent="0.25">
      <c r="A28" s="18"/>
      <c r="B28" s="16"/>
      <c r="C28" s="17"/>
      <c r="D28" s="18"/>
      <c r="E28" s="18"/>
      <c r="F28" s="16"/>
      <c r="G28" s="40"/>
      <c r="H28" s="40"/>
      <c r="I28" s="26"/>
      <c r="J28" s="26"/>
      <c r="K28" s="27"/>
    </row>
    <row r="29" spans="1:11" x14ac:dyDescent="0.25">
      <c r="A29" s="102" t="s">
        <v>425</v>
      </c>
      <c r="B29" s="20"/>
      <c r="C29" s="20"/>
      <c r="D29" s="19"/>
      <c r="E29" s="19"/>
      <c r="F29" s="19"/>
      <c r="G29" s="29"/>
      <c r="H29" s="29"/>
      <c r="I29" s="15"/>
      <c r="J29" s="15"/>
      <c r="K29" s="11"/>
    </row>
    <row r="30" spans="1:11" x14ac:dyDescent="0.25">
      <c r="A30" s="102" t="s">
        <v>426</v>
      </c>
      <c r="B30" s="20"/>
      <c r="C30" s="20"/>
      <c r="D30" s="19"/>
      <c r="E30" s="19"/>
      <c r="F30" s="19"/>
      <c r="G30" s="29"/>
      <c r="H30" s="29"/>
      <c r="I30" s="15"/>
      <c r="J30" s="15"/>
      <c r="K30" s="11"/>
    </row>
    <row r="31" spans="1:11" x14ac:dyDescent="0.25">
      <c r="A31" s="102" t="s">
        <v>427</v>
      </c>
      <c r="B31" s="20"/>
      <c r="C31" s="20"/>
      <c r="D31" s="19"/>
      <c r="E31" s="19"/>
      <c r="F31" s="19"/>
      <c r="G31" s="29"/>
      <c r="H31" s="29"/>
      <c r="I31" s="15"/>
      <c r="J31" s="15"/>
      <c r="K31" s="11"/>
    </row>
    <row r="32" spans="1:11" x14ac:dyDescent="0.25">
      <c r="A32" s="102" t="s">
        <v>428</v>
      </c>
      <c r="B32" s="20"/>
      <c r="C32" s="20"/>
      <c r="D32" s="19"/>
      <c r="E32" s="19"/>
      <c r="F32" s="19"/>
      <c r="G32" s="29"/>
      <c r="H32" s="29"/>
      <c r="I32" s="15"/>
      <c r="J32" s="15"/>
      <c r="K32" s="11"/>
    </row>
    <row r="33" spans="1:11" x14ac:dyDescent="0.25">
      <c r="A33" s="103" t="s">
        <v>429</v>
      </c>
      <c r="B33" s="20"/>
      <c r="C33" s="20"/>
      <c r="D33" s="19"/>
      <c r="E33" s="19"/>
      <c r="F33" s="19"/>
      <c r="G33" s="29"/>
      <c r="H33" s="29"/>
      <c r="I33" s="15"/>
      <c r="J33" s="15"/>
      <c r="K33" s="11"/>
    </row>
    <row r="34" spans="1:11" x14ac:dyDescent="0.25">
      <c r="A34" s="19"/>
      <c r="B34" s="20"/>
      <c r="C34" s="20"/>
      <c r="D34" s="19"/>
      <c r="E34" s="19"/>
      <c r="F34" s="19"/>
      <c r="G34" s="29"/>
      <c r="H34" s="29"/>
      <c r="I34" s="15"/>
      <c r="J34" s="15"/>
      <c r="K34" s="11"/>
    </row>
    <row r="35" spans="1:11" x14ac:dyDescent="0.25">
      <c r="A35" s="10"/>
      <c r="B35" s="9"/>
      <c r="C35" s="9"/>
      <c r="D35" s="10"/>
      <c r="E35" s="10"/>
      <c r="F35" s="10"/>
      <c r="G35" s="24"/>
      <c r="H35" s="24"/>
      <c r="I35" s="4"/>
      <c r="J35" s="4"/>
    </row>
    <row r="36" spans="1:11" x14ac:dyDescent="0.25">
      <c r="A36" s="10"/>
      <c r="B36" s="9"/>
      <c r="C36" s="9"/>
      <c r="D36" s="10"/>
      <c r="E36" s="10"/>
      <c r="F36" s="10"/>
      <c r="G36" s="24"/>
      <c r="H36" s="24"/>
      <c r="I36" s="4"/>
      <c r="J36" s="4"/>
    </row>
    <row r="37" spans="1:11" x14ac:dyDescent="0.25">
      <c r="A37" s="4"/>
      <c r="B37" s="6"/>
      <c r="C37" s="6"/>
      <c r="D37" s="4"/>
      <c r="E37" s="4"/>
      <c r="F37" s="4"/>
      <c r="G37" s="24"/>
      <c r="H37" s="24"/>
      <c r="I37" s="4"/>
      <c r="J37" s="4"/>
    </row>
    <row r="38" spans="1:11" x14ac:dyDescent="0.25">
      <c r="A38" s="4"/>
      <c r="B38" s="6"/>
      <c r="C38" s="6"/>
      <c r="D38" s="4"/>
      <c r="E38" s="4"/>
      <c r="F38" s="4"/>
      <c r="G38" s="24"/>
      <c r="H38" s="24"/>
      <c r="I38" s="4"/>
      <c r="J38" s="4"/>
    </row>
    <row r="39" spans="1:11" x14ac:dyDescent="0.25">
      <c r="A39" s="4"/>
      <c r="B39" s="6"/>
      <c r="C39" s="6"/>
      <c r="D39" s="4"/>
      <c r="E39" s="4"/>
      <c r="F39" s="4"/>
      <c r="G39" s="24"/>
      <c r="H39" s="24"/>
      <c r="I39" s="4"/>
      <c r="J39" s="4"/>
    </row>
    <row r="40" spans="1:11" x14ac:dyDescent="0.25">
      <c r="A40" s="4"/>
      <c r="B40" s="6"/>
      <c r="C40" s="6"/>
      <c r="D40" s="4"/>
      <c r="E40" s="4"/>
      <c r="F40" s="4"/>
      <c r="G40" s="24"/>
      <c r="H40" s="24"/>
      <c r="I40" s="4"/>
      <c r="J40" s="4"/>
    </row>
    <row r="41" spans="1:11" x14ac:dyDescent="0.25">
      <c r="A41" s="4"/>
      <c r="B41" s="6"/>
      <c r="C41" s="6"/>
      <c r="D41" s="4"/>
      <c r="E41" s="4"/>
      <c r="F41" s="4"/>
      <c r="G41" s="24"/>
      <c r="H41" s="24"/>
      <c r="I41" s="4"/>
      <c r="J41" s="4"/>
    </row>
    <row r="42" spans="1:11" x14ac:dyDescent="0.25">
      <c r="A42" s="4"/>
      <c r="B42" s="6"/>
      <c r="C42" s="6"/>
      <c r="D42" s="4"/>
      <c r="E42" s="4"/>
      <c r="F42" s="4"/>
      <c r="G42" s="24"/>
      <c r="H42" s="24"/>
      <c r="I42" s="4"/>
      <c r="J42" s="4"/>
    </row>
    <row r="43" spans="1:11" x14ac:dyDescent="0.25">
      <c r="A43" s="4"/>
      <c r="B43" s="6"/>
      <c r="C43" s="6"/>
      <c r="D43" s="4"/>
      <c r="E43" s="4"/>
      <c r="F43" s="4"/>
      <c r="G43" s="24"/>
      <c r="H43" s="24"/>
      <c r="I43" s="4"/>
      <c r="J43" s="4"/>
    </row>
  </sheetData>
  <sheetProtection sheet="1" objects="1" scenarios="1"/>
  <mergeCells count="3">
    <mergeCell ref="A1:D1"/>
    <mergeCell ref="A11:D11"/>
    <mergeCell ref="A21:D22"/>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9457" r:id="rId4">
          <objectPr defaultSize="0" autoPict="0" r:id="rId5">
            <anchor moveWithCells="1">
              <from>
                <xdr:col>1</xdr:col>
                <xdr:colOff>590550</xdr:colOff>
                <xdr:row>11</xdr:row>
                <xdr:rowOff>180975</xdr:rowOff>
              </from>
              <to>
                <xdr:col>2</xdr:col>
                <xdr:colOff>657225</xdr:colOff>
                <xdr:row>13</xdr:row>
                <xdr:rowOff>9525</xdr:rowOff>
              </to>
            </anchor>
          </objectPr>
        </oleObject>
      </mc:Choice>
      <mc:Fallback>
        <oleObject progId="Equation.3" shapeId="19457" r:id="rId4"/>
      </mc:Fallback>
    </mc:AlternateContent>
    <mc:AlternateContent xmlns:mc="http://schemas.openxmlformats.org/markup-compatibility/2006">
      <mc:Choice Requires="x14">
        <oleObject progId="Equation.3" shapeId="19459" r:id="rId6">
          <objectPr defaultSize="0" autoPict="0" r:id="rId7">
            <anchor moveWithCells="1">
              <from>
                <xdr:col>1</xdr:col>
                <xdr:colOff>590550</xdr:colOff>
                <xdr:row>13</xdr:row>
                <xdr:rowOff>180975</xdr:rowOff>
              </from>
              <to>
                <xdr:col>3</xdr:col>
                <xdr:colOff>152400</xdr:colOff>
                <xdr:row>15</xdr:row>
                <xdr:rowOff>38100</xdr:rowOff>
              </to>
            </anchor>
          </objectPr>
        </oleObject>
      </mc:Choice>
      <mc:Fallback>
        <oleObject progId="Equation.3" shapeId="19459" r:id="rId6"/>
      </mc:Fallback>
    </mc:AlternateContent>
    <mc:AlternateContent xmlns:mc="http://schemas.openxmlformats.org/markup-compatibility/2006">
      <mc:Choice Requires="x14">
        <oleObject progId="Equation.3" shapeId="19460" r:id="rId8">
          <objectPr defaultSize="0" autoPict="0" r:id="rId9">
            <anchor moveWithCells="1">
              <from>
                <xdr:col>1</xdr:col>
                <xdr:colOff>600075</xdr:colOff>
                <xdr:row>15</xdr:row>
                <xdr:rowOff>190500</xdr:rowOff>
              </from>
              <to>
                <xdr:col>2</xdr:col>
                <xdr:colOff>514350</xdr:colOff>
                <xdr:row>17</xdr:row>
                <xdr:rowOff>9525</xdr:rowOff>
              </to>
            </anchor>
          </objectPr>
        </oleObject>
      </mc:Choice>
      <mc:Fallback>
        <oleObject progId="Equation.3" shapeId="19460" r:id="rId8"/>
      </mc:Fallback>
    </mc:AlternateContent>
    <mc:AlternateContent xmlns:mc="http://schemas.openxmlformats.org/markup-compatibility/2006">
      <mc:Choice Requires="x14">
        <oleObject progId="Equation.3" shapeId="19461" r:id="rId10">
          <objectPr defaultSize="0" autoPict="0" r:id="rId11">
            <anchor moveWithCells="1">
              <from>
                <xdr:col>1</xdr:col>
                <xdr:colOff>571500</xdr:colOff>
                <xdr:row>17</xdr:row>
                <xdr:rowOff>161925</xdr:rowOff>
              </from>
              <to>
                <xdr:col>3</xdr:col>
                <xdr:colOff>200025</xdr:colOff>
                <xdr:row>19</xdr:row>
                <xdr:rowOff>257175</xdr:rowOff>
              </to>
            </anchor>
          </objectPr>
        </oleObject>
      </mc:Choice>
      <mc:Fallback>
        <oleObject progId="Equation.3" shapeId="19461" r:id="rId10"/>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J37"/>
  <sheetViews>
    <sheetView topLeftCell="A2" zoomScaleNormal="100" workbookViewId="0">
      <selection activeCell="G26" sqref="G26"/>
    </sheetView>
  </sheetViews>
  <sheetFormatPr defaultRowHeight="15.75" x14ac:dyDescent="0.25"/>
  <cols>
    <col min="1" max="1" width="36.28515625" bestFit="1" customWidth="1"/>
    <col min="2" max="2" width="9.140625" style="1"/>
    <col min="3" max="3" width="14" style="1" customWidth="1"/>
    <col min="4" max="4" width="15" customWidth="1"/>
    <col min="6" max="6" width="9.7109375" style="25" customWidth="1"/>
    <col min="7" max="7" width="11.5703125" style="25" bestFit="1" customWidth="1"/>
  </cols>
  <sheetData>
    <row r="1" spans="1:10" ht="21.75" customHeight="1" x14ac:dyDescent="0.25">
      <c r="A1" s="111" t="s">
        <v>401</v>
      </c>
      <c r="B1" s="112"/>
      <c r="C1" s="112"/>
      <c r="D1" s="112"/>
      <c r="E1" s="46"/>
      <c r="F1" s="47"/>
      <c r="G1" s="47"/>
      <c r="H1" s="48"/>
      <c r="I1" s="15"/>
      <c r="J1" s="11"/>
    </row>
    <row r="2" spans="1:10" x14ac:dyDescent="0.25">
      <c r="A2" s="46"/>
      <c r="B2" s="45"/>
      <c r="C2" s="45"/>
      <c r="D2" s="46"/>
      <c r="E2" s="46"/>
      <c r="F2" s="47"/>
      <c r="G2" s="47"/>
      <c r="H2" s="48"/>
      <c r="I2" s="15"/>
      <c r="J2" s="11"/>
    </row>
    <row r="3" spans="1:10" x14ac:dyDescent="0.25">
      <c r="A3" s="46" t="s">
        <v>179</v>
      </c>
      <c r="B3" s="45"/>
      <c r="C3" s="45"/>
      <c r="D3" s="46"/>
      <c r="E3" s="46"/>
      <c r="F3" s="47"/>
      <c r="G3" s="47"/>
      <c r="H3" s="48"/>
      <c r="I3" s="15"/>
      <c r="J3" s="11"/>
    </row>
    <row r="4" spans="1:10" x14ac:dyDescent="0.25">
      <c r="A4" s="46"/>
      <c r="B4" s="45"/>
      <c r="C4" s="45"/>
      <c r="D4" s="46"/>
      <c r="E4" s="46"/>
      <c r="F4" s="47"/>
      <c r="G4" s="47"/>
      <c r="H4" s="48"/>
      <c r="I4" s="15"/>
      <c r="J4" s="11"/>
    </row>
    <row r="5" spans="1:10" ht="18" x14ac:dyDescent="0.25">
      <c r="A5" s="46" t="s">
        <v>299</v>
      </c>
      <c r="B5" s="45" t="s">
        <v>4</v>
      </c>
      <c r="C5" s="98">
        <v>32.200000000000003</v>
      </c>
      <c r="D5" s="46" t="s">
        <v>300</v>
      </c>
      <c r="E5" s="46"/>
      <c r="F5" s="47"/>
      <c r="G5" s="47"/>
      <c r="H5" s="48"/>
      <c r="I5" s="15"/>
      <c r="J5" s="11"/>
    </row>
    <row r="6" spans="1:10" x14ac:dyDescent="0.25">
      <c r="A6" s="46" t="s">
        <v>377</v>
      </c>
      <c r="B6" s="45" t="s">
        <v>4</v>
      </c>
      <c r="C6" s="98">
        <v>450</v>
      </c>
      <c r="D6" s="46" t="s">
        <v>190</v>
      </c>
      <c r="E6" s="46"/>
      <c r="F6" s="47"/>
      <c r="G6" s="47"/>
      <c r="H6" s="48"/>
      <c r="I6" s="15"/>
      <c r="J6" s="11"/>
    </row>
    <row r="7" spans="1:10" x14ac:dyDescent="0.25">
      <c r="A7" s="46" t="s">
        <v>336</v>
      </c>
      <c r="B7" s="45" t="s">
        <v>4</v>
      </c>
      <c r="C7" s="98">
        <v>1.4</v>
      </c>
      <c r="D7" s="46"/>
      <c r="E7" s="46"/>
      <c r="F7" s="47"/>
      <c r="G7" s="47"/>
      <c r="H7" s="48"/>
      <c r="I7" s="15"/>
      <c r="J7" s="11"/>
    </row>
    <row r="8" spans="1:10" x14ac:dyDescent="0.25">
      <c r="A8" s="46" t="s">
        <v>188</v>
      </c>
      <c r="B8" s="45" t="s">
        <v>4</v>
      </c>
      <c r="C8" s="98">
        <v>32</v>
      </c>
      <c r="D8" s="46" t="s">
        <v>193</v>
      </c>
      <c r="E8" s="46"/>
      <c r="F8" s="47"/>
      <c r="G8" s="47"/>
      <c r="H8" s="48"/>
      <c r="I8" s="15"/>
      <c r="J8" s="11"/>
    </row>
    <row r="9" spans="1:10" x14ac:dyDescent="0.25">
      <c r="A9" s="46"/>
      <c r="B9" s="45"/>
      <c r="C9" s="45"/>
      <c r="D9" s="46"/>
      <c r="E9" s="46"/>
      <c r="F9" s="47"/>
      <c r="G9" s="47"/>
      <c r="H9" s="48"/>
      <c r="I9" s="15"/>
      <c r="J9" s="11"/>
    </row>
    <row r="10" spans="1:10" x14ac:dyDescent="0.25">
      <c r="A10" s="46"/>
      <c r="B10" s="45"/>
      <c r="C10" s="45"/>
      <c r="D10" s="46"/>
      <c r="E10" s="46"/>
      <c r="F10" s="47"/>
      <c r="G10" s="47"/>
      <c r="H10" s="48"/>
      <c r="I10" s="15"/>
      <c r="J10" s="11"/>
    </row>
    <row r="11" spans="1:10" ht="16.5" x14ac:dyDescent="0.3">
      <c r="A11" s="46" t="s">
        <v>378</v>
      </c>
      <c r="B11" s="45" t="s">
        <v>4</v>
      </c>
      <c r="C11" s="53"/>
      <c r="D11" s="53"/>
      <c r="E11" s="46"/>
      <c r="F11" s="47" t="s">
        <v>369</v>
      </c>
      <c r="G11" s="47"/>
      <c r="H11" s="48"/>
      <c r="I11" s="15"/>
      <c r="J11" s="11"/>
    </row>
    <row r="12" spans="1:10" x14ac:dyDescent="0.25">
      <c r="A12" s="46"/>
      <c r="B12" s="45"/>
      <c r="C12" s="53"/>
      <c r="D12" s="53"/>
      <c r="E12" s="46"/>
      <c r="F12" s="47"/>
      <c r="G12" s="47"/>
      <c r="H12" s="48"/>
      <c r="I12" s="15"/>
      <c r="J12" s="11"/>
    </row>
    <row r="13" spans="1:10" x14ac:dyDescent="0.25">
      <c r="A13" s="46"/>
      <c r="B13" s="45"/>
      <c r="C13" s="53"/>
      <c r="D13" s="53"/>
      <c r="E13" s="46"/>
      <c r="F13" s="47"/>
      <c r="G13" s="47"/>
      <c r="H13" s="48"/>
      <c r="I13" s="15"/>
      <c r="J13" s="11"/>
    </row>
    <row r="14" spans="1:10" x14ac:dyDescent="0.25">
      <c r="A14" s="46"/>
      <c r="B14" s="45"/>
      <c r="C14" s="53"/>
      <c r="D14" s="53"/>
      <c r="E14" s="46"/>
      <c r="F14" s="47"/>
      <c r="G14" s="47"/>
      <c r="H14" s="48"/>
      <c r="I14" s="15"/>
      <c r="J14" s="11"/>
    </row>
    <row r="15" spans="1:10" ht="16.5" x14ac:dyDescent="0.3">
      <c r="A15" s="46" t="s">
        <v>402</v>
      </c>
      <c r="B15" s="45" t="s">
        <v>4</v>
      </c>
      <c r="C15" s="53"/>
      <c r="D15" s="53"/>
      <c r="E15" s="46"/>
      <c r="F15" s="47" t="s">
        <v>370</v>
      </c>
      <c r="G15" s="47"/>
      <c r="H15" s="48"/>
      <c r="I15" s="15"/>
      <c r="J15" s="11"/>
    </row>
    <row r="16" spans="1:10" x14ac:dyDescent="0.25">
      <c r="A16" s="46"/>
      <c r="B16" s="45"/>
      <c r="C16" s="53"/>
      <c r="D16" s="53"/>
      <c r="E16" s="46"/>
      <c r="F16" s="47"/>
      <c r="G16" s="47"/>
      <c r="H16" s="48"/>
      <c r="I16" s="15"/>
      <c r="J16" s="11"/>
    </row>
    <row r="17" spans="1:10" x14ac:dyDescent="0.25">
      <c r="A17" s="46"/>
      <c r="B17" s="45"/>
      <c r="C17" s="45"/>
      <c r="D17" s="46"/>
      <c r="E17" s="46"/>
      <c r="F17" s="47"/>
      <c r="G17" s="47"/>
      <c r="H17" s="48"/>
      <c r="I17" s="15"/>
      <c r="J17" s="11"/>
    </row>
    <row r="18" spans="1:10" x14ac:dyDescent="0.25">
      <c r="A18" s="54" t="s">
        <v>200</v>
      </c>
      <c r="B18" s="45"/>
      <c r="C18" s="45"/>
      <c r="D18" s="46"/>
      <c r="E18" s="46"/>
      <c r="F18" s="47"/>
      <c r="G18" s="47"/>
      <c r="H18" s="48"/>
      <c r="I18" s="15"/>
      <c r="J18" s="11"/>
    </row>
    <row r="19" spans="1:10" x14ac:dyDescent="0.25">
      <c r="A19" s="46"/>
      <c r="B19" s="45"/>
      <c r="C19" s="45"/>
      <c r="D19" s="46"/>
      <c r="E19" s="46"/>
      <c r="F19" s="47"/>
      <c r="G19" s="47"/>
      <c r="H19" s="48"/>
      <c r="I19" s="15"/>
      <c r="J19" s="11"/>
    </row>
    <row r="20" spans="1:10" s="28" customFormat="1" ht="16.5" x14ac:dyDescent="0.3">
      <c r="A20" s="46" t="s">
        <v>378</v>
      </c>
      <c r="B20" s="60" t="s">
        <v>4</v>
      </c>
      <c r="C20" s="53" t="s">
        <v>400</v>
      </c>
      <c r="D20" s="59"/>
      <c r="E20" s="60" t="s">
        <v>4</v>
      </c>
      <c r="F20" s="63">
        <f>C6*(0.68-(10.8/C8))</f>
        <v>154.125</v>
      </c>
      <c r="G20" s="63" t="s">
        <v>190</v>
      </c>
      <c r="H20" s="64"/>
      <c r="I20" s="26"/>
      <c r="J20" s="27"/>
    </row>
    <row r="21" spans="1:10" x14ac:dyDescent="0.25">
      <c r="A21" s="46"/>
      <c r="B21" s="45"/>
      <c r="C21" s="45"/>
      <c r="D21" s="46"/>
      <c r="E21" s="45"/>
      <c r="F21" s="47"/>
      <c r="G21" s="47"/>
      <c r="H21" s="48"/>
      <c r="I21" s="15"/>
      <c r="J21" s="11"/>
    </row>
    <row r="22" spans="1:10" s="28" customFormat="1" x14ac:dyDescent="0.25">
      <c r="A22" s="18"/>
      <c r="B22" s="16"/>
      <c r="C22" s="17"/>
      <c r="D22" s="18"/>
      <c r="E22" s="16"/>
      <c r="F22" s="40"/>
      <c r="G22" s="40"/>
      <c r="H22" s="26"/>
      <c r="I22" s="26"/>
      <c r="J22" s="27"/>
    </row>
    <row r="23" spans="1:10" x14ac:dyDescent="0.25">
      <c r="A23" s="102" t="s">
        <v>425</v>
      </c>
      <c r="B23" s="20"/>
      <c r="C23" s="20"/>
      <c r="D23" s="19"/>
      <c r="E23" s="19"/>
      <c r="F23" s="29"/>
      <c r="G23" s="29"/>
      <c r="H23" s="15"/>
      <c r="I23" s="15"/>
      <c r="J23" s="11"/>
    </row>
    <row r="24" spans="1:10" x14ac:dyDescent="0.25">
      <c r="A24" s="102" t="s">
        <v>426</v>
      </c>
      <c r="B24" s="20"/>
      <c r="C24" s="20"/>
      <c r="D24" s="19"/>
      <c r="E24" s="19"/>
      <c r="F24" s="29"/>
      <c r="G24" s="29"/>
      <c r="H24" s="15"/>
      <c r="I24" s="15"/>
      <c r="J24" s="11"/>
    </row>
    <row r="25" spans="1:10" x14ac:dyDescent="0.25">
      <c r="A25" s="102" t="s">
        <v>427</v>
      </c>
      <c r="B25" s="20"/>
      <c r="C25" s="20"/>
      <c r="D25" s="19"/>
      <c r="E25" s="19"/>
      <c r="F25" s="29"/>
      <c r="G25" s="29"/>
      <c r="H25" s="15"/>
      <c r="I25" s="15"/>
      <c r="J25" s="11"/>
    </row>
    <row r="26" spans="1:10" x14ac:dyDescent="0.25">
      <c r="A26" s="102" t="s">
        <v>428</v>
      </c>
      <c r="B26" s="20"/>
      <c r="C26" s="20"/>
      <c r="D26" s="19"/>
      <c r="E26" s="19"/>
      <c r="F26" s="29"/>
      <c r="G26" s="29"/>
      <c r="H26" s="15"/>
      <c r="I26" s="15"/>
      <c r="J26" s="11"/>
    </row>
    <row r="27" spans="1:10" x14ac:dyDescent="0.25">
      <c r="A27" s="103" t="s">
        <v>429</v>
      </c>
      <c r="B27" s="20"/>
      <c r="C27" s="20"/>
      <c r="D27" s="19"/>
      <c r="E27" s="19"/>
      <c r="F27" s="29"/>
      <c r="G27" s="29"/>
      <c r="H27" s="15"/>
      <c r="I27" s="15"/>
      <c r="J27" s="11"/>
    </row>
    <row r="28" spans="1:10" x14ac:dyDescent="0.25">
      <c r="A28" s="19"/>
      <c r="B28" s="20"/>
      <c r="C28" s="20"/>
      <c r="D28" s="19"/>
      <c r="E28" s="19"/>
      <c r="F28" s="29"/>
      <c r="G28" s="29"/>
      <c r="H28" s="15"/>
      <c r="I28" s="15"/>
      <c r="J28" s="11"/>
    </row>
    <row r="29" spans="1:10" x14ac:dyDescent="0.25">
      <c r="A29" s="10"/>
      <c r="B29" s="9"/>
      <c r="C29" s="9"/>
      <c r="D29" s="10"/>
      <c r="E29" s="10"/>
      <c r="F29" s="24"/>
      <c r="G29" s="24"/>
      <c r="H29" s="4"/>
      <c r="I29" s="4"/>
    </row>
    <row r="30" spans="1:10" x14ac:dyDescent="0.25">
      <c r="A30" s="10"/>
      <c r="B30" s="9"/>
      <c r="C30" s="9"/>
      <c r="D30" s="10"/>
      <c r="E30" s="10"/>
      <c r="F30" s="24"/>
      <c r="G30" s="24"/>
      <c r="H30" s="4"/>
      <c r="I30" s="4"/>
    </row>
    <row r="31" spans="1:10" x14ac:dyDescent="0.25">
      <c r="A31" s="4"/>
      <c r="B31" s="6"/>
      <c r="C31" s="6"/>
      <c r="D31" s="4"/>
      <c r="E31" s="4"/>
      <c r="F31" s="24"/>
      <c r="G31" s="24"/>
      <c r="H31" s="4"/>
      <c r="I31" s="4"/>
    </row>
    <row r="32" spans="1:10" x14ac:dyDescent="0.25">
      <c r="A32" s="4"/>
      <c r="B32" s="6"/>
      <c r="C32" s="6"/>
      <c r="D32" s="4"/>
      <c r="E32" s="4"/>
      <c r="F32" s="24"/>
      <c r="G32" s="24"/>
      <c r="H32" s="4"/>
      <c r="I32" s="4"/>
    </row>
    <row r="33" spans="1:9" x14ac:dyDescent="0.25">
      <c r="A33" s="4"/>
      <c r="B33" s="6"/>
      <c r="C33" s="6"/>
      <c r="D33" s="4"/>
      <c r="E33" s="4"/>
      <c r="F33" s="24"/>
      <c r="G33" s="24"/>
      <c r="H33" s="4"/>
      <c r="I33" s="4"/>
    </row>
    <row r="34" spans="1:9" x14ac:dyDescent="0.25">
      <c r="A34" s="4"/>
      <c r="B34" s="6"/>
      <c r="C34" s="6"/>
      <c r="D34" s="4"/>
      <c r="E34" s="4"/>
      <c r="F34" s="24"/>
      <c r="G34" s="24"/>
      <c r="H34" s="4"/>
      <c r="I34" s="4"/>
    </row>
    <row r="35" spans="1:9" x14ac:dyDescent="0.25">
      <c r="A35" s="4"/>
      <c r="B35" s="6"/>
      <c r="C35" s="6"/>
      <c r="D35" s="4"/>
      <c r="E35" s="4"/>
      <c r="F35" s="24"/>
      <c r="G35" s="24"/>
      <c r="H35" s="4"/>
      <c r="I35" s="4"/>
    </row>
    <row r="36" spans="1:9" x14ac:dyDescent="0.25">
      <c r="A36" s="4"/>
      <c r="B36" s="6"/>
      <c r="C36" s="6"/>
      <c r="D36" s="4"/>
      <c r="E36" s="4"/>
      <c r="F36" s="24"/>
      <c r="G36" s="24"/>
      <c r="H36" s="4"/>
      <c r="I36" s="4"/>
    </row>
    <row r="37" spans="1:9" x14ac:dyDescent="0.25">
      <c r="A37" s="4"/>
      <c r="B37" s="6"/>
      <c r="C37" s="6"/>
      <c r="D37" s="4"/>
      <c r="E37" s="4"/>
      <c r="F37" s="24"/>
      <c r="G37" s="24"/>
      <c r="H37" s="4"/>
      <c r="I37" s="4"/>
    </row>
  </sheetData>
  <sheetProtection sheet="1" objects="1" scenarios="1"/>
  <mergeCells count="1">
    <mergeCell ref="A1:D1"/>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20481" r:id="rId4">
          <objectPr defaultSize="0" autoPict="0" r:id="rId5">
            <anchor moveWithCells="1">
              <from>
                <xdr:col>1</xdr:col>
                <xdr:colOff>533400</xdr:colOff>
                <xdr:row>9</xdr:row>
                <xdr:rowOff>123825</xdr:rowOff>
              </from>
              <to>
                <xdr:col>3</xdr:col>
                <xdr:colOff>571500</xdr:colOff>
                <xdr:row>12</xdr:row>
                <xdr:rowOff>9525</xdr:rowOff>
              </to>
            </anchor>
          </objectPr>
        </oleObject>
      </mc:Choice>
      <mc:Fallback>
        <oleObject progId="Equation.3" shapeId="20481" r:id="rId4"/>
      </mc:Fallback>
    </mc:AlternateContent>
    <mc:AlternateContent xmlns:mc="http://schemas.openxmlformats.org/markup-compatibility/2006">
      <mc:Choice Requires="x14">
        <oleObject progId="Equation.3" shapeId="20482" r:id="rId6">
          <objectPr defaultSize="0" autoPict="0" r:id="rId7">
            <anchor moveWithCells="1">
              <from>
                <xdr:col>1</xdr:col>
                <xdr:colOff>561975</xdr:colOff>
                <xdr:row>13</xdr:row>
                <xdr:rowOff>152400</xdr:rowOff>
              </from>
              <to>
                <xdr:col>3</xdr:col>
                <xdr:colOff>276225</xdr:colOff>
                <xdr:row>15</xdr:row>
                <xdr:rowOff>190500</xdr:rowOff>
              </to>
            </anchor>
          </objectPr>
        </oleObject>
      </mc:Choice>
      <mc:Fallback>
        <oleObject progId="Equation.3" shapeId="2048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13"/>
  <sheetViews>
    <sheetView zoomScaleNormal="100" workbookViewId="0">
      <selection activeCell="G26" sqref="G26"/>
    </sheetView>
  </sheetViews>
  <sheetFormatPr defaultRowHeight="12.75" x14ac:dyDescent="0.2"/>
  <sheetData>
    <row r="1" spans="1:1" x14ac:dyDescent="0.2">
      <c r="A1" s="42" t="s">
        <v>418</v>
      </c>
    </row>
    <row r="3" spans="1:1" ht="18" x14ac:dyDescent="0.35">
      <c r="A3" t="s">
        <v>419</v>
      </c>
    </row>
    <row r="5" spans="1:1" x14ac:dyDescent="0.2">
      <c r="A5" t="s">
        <v>420</v>
      </c>
    </row>
    <row r="7" spans="1:1" ht="15" x14ac:dyDescent="0.25">
      <c r="A7" t="s">
        <v>421</v>
      </c>
    </row>
    <row r="9" spans="1:1" ht="15.75" x14ac:dyDescent="0.3">
      <c r="A9" s="42" t="s">
        <v>422</v>
      </c>
    </row>
    <row r="11" spans="1:1" x14ac:dyDescent="0.2">
      <c r="A11" s="42" t="s">
        <v>423</v>
      </c>
    </row>
    <row r="13" spans="1:1" x14ac:dyDescent="0.2">
      <c r="A13" s="42" t="s">
        <v>424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35"/>
  <sheetViews>
    <sheetView topLeftCell="A2" zoomScaleNormal="100" workbookViewId="0">
      <selection activeCell="G26" sqref="G26"/>
    </sheetView>
  </sheetViews>
  <sheetFormatPr defaultRowHeight="15.75" x14ac:dyDescent="0.25"/>
  <cols>
    <col min="1" max="1" width="30.28515625" customWidth="1"/>
    <col min="3" max="3" width="10.7109375" customWidth="1"/>
    <col min="4" max="4" width="15" customWidth="1"/>
    <col min="5" max="5" width="14" customWidth="1"/>
    <col min="7" max="7" width="9.140625" style="13"/>
    <col min="8" max="8" width="9.140625" style="25"/>
  </cols>
  <sheetData>
    <row r="1" spans="1:11" x14ac:dyDescent="0.25">
      <c r="A1" s="44" t="s">
        <v>205</v>
      </c>
      <c r="B1" s="45"/>
      <c r="C1" s="45"/>
      <c r="D1" s="46"/>
      <c r="E1" s="46"/>
      <c r="F1" s="46"/>
      <c r="G1" s="44"/>
      <c r="H1" s="47"/>
      <c r="I1" s="15"/>
      <c r="J1" s="15"/>
      <c r="K1" s="11"/>
    </row>
    <row r="2" spans="1:11" x14ac:dyDescent="0.25">
      <c r="A2" s="46"/>
      <c r="B2" s="45"/>
      <c r="C2" s="45"/>
      <c r="D2" s="46"/>
      <c r="E2" s="46"/>
      <c r="F2" s="46"/>
      <c r="G2" s="44"/>
      <c r="H2" s="47"/>
      <c r="I2" s="15"/>
      <c r="J2" s="15"/>
      <c r="K2" s="11"/>
    </row>
    <row r="3" spans="1:11" x14ac:dyDescent="0.25">
      <c r="A3" s="46" t="s">
        <v>179</v>
      </c>
      <c r="B3" s="45"/>
      <c r="C3" s="45"/>
      <c r="D3" s="46"/>
      <c r="E3" s="46"/>
      <c r="F3" s="46"/>
      <c r="G3" s="44"/>
      <c r="H3" s="47"/>
      <c r="I3" s="15"/>
      <c r="J3" s="15"/>
      <c r="K3" s="11"/>
    </row>
    <row r="4" spans="1:11" x14ac:dyDescent="0.25">
      <c r="A4" s="46"/>
      <c r="B4" s="45"/>
      <c r="C4" s="45"/>
      <c r="D4" s="46"/>
      <c r="E4" s="46"/>
      <c r="F4" s="46"/>
      <c r="G4" s="44"/>
      <c r="H4" s="47"/>
      <c r="I4" s="15"/>
      <c r="J4" s="15"/>
      <c r="K4" s="11"/>
    </row>
    <row r="5" spans="1:11" x14ac:dyDescent="0.25">
      <c r="A5" s="46" t="s">
        <v>187</v>
      </c>
      <c r="B5" s="45" t="s">
        <v>4</v>
      </c>
      <c r="C5" s="98">
        <v>4.0259999999999998</v>
      </c>
      <c r="D5" s="46" t="s">
        <v>189</v>
      </c>
      <c r="E5" s="46"/>
      <c r="F5" s="46"/>
      <c r="G5" s="44"/>
      <c r="H5" s="47"/>
      <c r="I5" s="15"/>
      <c r="J5" s="15"/>
      <c r="K5" s="11"/>
    </row>
    <row r="6" spans="1:11" x14ac:dyDescent="0.25">
      <c r="A6" s="46" t="s">
        <v>206</v>
      </c>
      <c r="B6" s="45" t="s">
        <v>4</v>
      </c>
      <c r="C6" s="94">
        <v>100</v>
      </c>
      <c r="D6" s="46" t="s">
        <v>207</v>
      </c>
      <c r="E6" s="46"/>
      <c r="F6" s="46"/>
      <c r="G6" s="44"/>
      <c r="H6" s="47"/>
      <c r="I6" s="15"/>
      <c r="J6" s="15"/>
      <c r="K6" s="11"/>
    </row>
    <row r="7" spans="1:11" ht="18" x14ac:dyDescent="0.25">
      <c r="A7" s="46" t="s">
        <v>181</v>
      </c>
      <c r="B7" s="45" t="s">
        <v>4</v>
      </c>
      <c r="C7" s="98">
        <v>520</v>
      </c>
      <c r="D7" s="50" t="s">
        <v>201</v>
      </c>
      <c r="E7" s="46"/>
      <c r="F7" s="46"/>
      <c r="G7" s="44"/>
      <c r="H7" s="47"/>
      <c r="I7" s="15"/>
      <c r="J7" s="15"/>
      <c r="K7" s="11"/>
    </row>
    <row r="8" spans="1:11" x14ac:dyDescent="0.25">
      <c r="A8" s="46" t="s">
        <v>182</v>
      </c>
      <c r="B8" s="45" t="s">
        <v>4</v>
      </c>
      <c r="C8" s="98">
        <v>1</v>
      </c>
      <c r="D8" s="46"/>
      <c r="E8" s="46"/>
      <c r="F8" s="46"/>
      <c r="G8" s="44"/>
      <c r="H8" s="47"/>
      <c r="I8" s="15"/>
      <c r="J8" s="15"/>
      <c r="K8" s="11"/>
    </row>
    <row r="9" spans="1:11" x14ac:dyDescent="0.25">
      <c r="A9" s="46" t="s">
        <v>183</v>
      </c>
      <c r="B9" s="45" t="s">
        <v>4</v>
      </c>
      <c r="C9" s="98">
        <v>0.97499999999999998</v>
      </c>
      <c r="D9" s="46"/>
      <c r="E9" s="46"/>
      <c r="F9" s="46"/>
      <c r="G9" s="44"/>
      <c r="H9" s="47"/>
      <c r="I9" s="15"/>
      <c r="J9" s="15"/>
      <c r="K9" s="11"/>
    </row>
    <row r="10" spans="1:11" x14ac:dyDescent="0.25">
      <c r="A10" s="46" t="s">
        <v>184</v>
      </c>
      <c r="B10" s="45" t="s">
        <v>4</v>
      </c>
      <c r="C10" s="98">
        <v>14.7</v>
      </c>
      <c r="D10" s="46" t="s">
        <v>191</v>
      </c>
      <c r="E10" s="46"/>
      <c r="F10" s="46"/>
      <c r="G10" s="44"/>
      <c r="H10" s="47"/>
      <c r="I10" s="15"/>
      <c r="J10" s="15"/>
      <c r="K10" s="11"/>
    </row>
    <row r="11" spans="1:11" x14ac:dyDescent="0.25">
      <c r="A11" s="46" t="s">
        <v>185</v>
      </c>
      <c r="B11" s="45" t="s">
        <v>4</v>
      </c>
      <c r="C11" s="98">
        <v>1</v>
      </c>
      <c r="D11" s="46"/>
      <c r="E11" s="46"/>
      <c r="F11" s="46"/>
      <c r="G11" s="44"/>
      <c r="H11" s="47"/>
      <c r="I11" s="15"/>
      <c r="J11" s="15"/>
      <c r="K11" s="11"/>
    </row>
    <row r="12" spans="1:11" x14ac:dyDescent="0.25">
      <c r="A12" s="46" t="s">
        <v>186</v>
      </c>
      <c r="B12" s="45" t="s">
        <v>4</v>
      </c>
      <c r="C12" s="98">
        <v>1</v>
      </c>
      <c r="D12" s="46" t="s">
        <v>192</v>
      </c>
      <c r="E12" s="46"/>
      <c r="F12" s="46"/>
      <c r="G12" s="44"/>
      <c r="H12" s="47"/>
      <c r="I12" s="15"/>
      <c r="J12" s="15"/>
      <c r="K12" s="11"/>
    </row>
    <row r="13" spans="1:11" x14ac:dyDescent="0.25">
      <c r="A13" s="46" t="s">
        <v>188</v>
      </c>
      <c r="B13" s="45" t="s">
        <v>4</v>
      </c>
      <c r="C13" s="98">
        <v>32</v>
      </c>
      <c r="D13" s="46" t="s">
        <v>193</v>
      </c>
      <c r="E13" s="46"/>
      <c r="F13" s="46"/>
      <c r="G13" s="44"/>
      <c r="H13" s="47"/>
      <c r="I13" s="15"/>
      <c r="J13" s="15"/>
      <c r="K13" s="11"/>
    </row>
    <row r="14" spans="1:11" x14ac:dyDescent="0.25">
      <c r="A14" s="46" t="s">
        <v>195</v>
      </c>
      <c r="B14" s="45" t="s">
        <v>4</v>
      </c>
      <c r="C14" s="98">
        <v>1.4</v>
      </c>
      <c r="D14" s="46"/>
      <c r="E14" s="46"/>
      <c r="F14" s="46"/>
      <c r="G14" s="44"/>
      <c r="H14" s="47"/>
      <c r="I14" s="15"/>
      <c r="J14" s="15"/>
      <c r="K14" s="11"/>
    </row>
    <row r="15" spans="1:11" x14ac:dyDescent="0.25">
      <c r="A15" s="46"/>
      <c r="B15" s="45"/>
      <c r="C15" s="45"/>
      <c r="D15" s="46"/>
      <c r="E15" s="46"/>
      <c r="F15" s="46"/>
      <c r="G15" s="44"/>
      <c r="H15" s="47"/>
      <c r="I15" s="15"/>
      <c r="J15" s="15"/>
      <c r="K15" s="11"/>
    </row>
    <row r="16" spans="1:11" x14ac:dyDescent="0.25">
      <c r="A16" s="46"/>
      <c r="B16" s="45"/>
      <c r="C16" s="45"/>
      <c r="D16" s="46"/>
      <c r="E16" s="46"/>
      <c r="F16" s="46"/>
      <c r="G16" s="44"/>
      <c r="H16" s="47"/>
      <c r="I16" s="15"/>
      <c r="J16" s="15"/>
      <c r="K16" s="11"/>
    </row>
    <row r="17" spans="1:11" ht="51.75" customHeight="1" x14ac:dyDescent="0.25">
      <c r="A17" s="108" t="s">
        <v>199</v>
      </c>
      <c r="B17" s="108"/>
      <c r="C17" s="108"/>
      <c r="D17" s="108"/>
      <c r="E17" s="46"/>
      <c r="F17" s="46"/>
      <c r="G17" s="44"/>
      <c r="H17" s="47"/>
      <c r="I17" s="15"/>
      <c r="J17" s="15"/>
      <c r="K17" s="11"/>
    </row>
    <row r="18" spans="1:11" x14ac:dyDescent="0.25">
      <c r="A18" s="46"/>
      <c r="B18" s="45"/>
      <c r="C18" s="45"/>
      <c r="D18" s="46"/>
      <c r="E18" s="46"/>
      <c r="F18" s="46"/>
      <c r="G18" s="44"/>
      <c r="H18" s="47"/>
      <c r="I18" s="15"/>
      <c r="J18" s="15"/>
      <c r="K18" s="11"/>
    </row>
    <row r="19" spans="1:11" ht="16.5" x14ac:dyDescent="0.3">
      <c r="A19" s="46" t="s">
        <v>198</v>
      </c>
      <c r="B19" s="45" t="s">
        <v>4</v>
      </c>
      <c r="C19" s="110"/>
      <c r="D19" s="110"/>
      <c r="E19" s="46"/>
      <c r="F19" s="46"/>
      <c r="G19" s="51" t="s">
        <v>196</v>
      </c>
      <c r="H19" s="47"/>
      <c r="I19" s="15"/>
      <c r="J19" s="15"/>
      <c r="K19" s="11"/>
    </row>
    <row r="20" spans="1:11" x14ac:dyDescent="0.25">
      <c r="A20" s="46"/>
      <c r="B20" s="45"/>
      <c r="C20" s="45"/>
      <c r="D20" s="46"/>
      <c r="E20" s="46"/>
      <c r="F20" s="46"/>
      <c r="G20" s="51"/>
      <c r="H20" s="47"/>
      <c r="I20" s="15"/>
      <c r="J20" s="15"/>
      <c r="K20" s="11"/>
    </row>
    <row r="21" spans="1:11" x14ac:dyDescent="0.25">
      <c r="A21" s="46"/>
      <c r="B21" s="45"/>
      <c r="C21" s="45"/>
      <c r="D21" s="46"/>
      <c r="E21" s="46"/>
      <c r="F21" s="46"/>
      <c r="G21" s="51"/>
      <c r="H21" s="47"/>
      <c r="I21" s="15"/>
      <c r="J21" s="15"/>
      <c r="K21" s="11"/>
    </row>
    <row r="22" spans="1:11" x14ac:dyDescent="0.25">
      <c r="A22" s="46" t="s">
        <v>18</v>
      </c>
      <c r="B22" s="45" t="s">
        <v>4</v>
      </c>
      <c r="C22" s="53"/>
      <c r="D22" s="46"/>
      <c r="E22" s="46"/>
      <c r="F22" s="46"/>
      <c r="G22" s="51" t="s">
        <v>208</v>
      </c>
      <c r="H22" s="47"/>
      <c r="I22" s="15"/>
      <c r="J22" s="15"/>
      <c r="K22" s="11"/>
    </row>
    <row r="23" spans="1:11" x14ac:dyDescent="0.25">
      <c r="A23" s="46"/>
      <c r="B23" s="45"/>
      <c r="C23" s="45"/>
      <c r="D23" s="46"/>
      <c r="E23" s="46"/>
      <c r="F23" s="46"/>
      <c r="G23" s="44"/>
      <c r="H23" s="47"/>
      <c r="I23" s="15"/>
      <c r="J23" s="15"/>
      <c r="K23" s="11"/>
    </row>
    <row r="24" spans="1:11" x14ac:dyDescent="0.25">
      <c r="A24" s="54" t="s">
        <v>200</v>
      </c>
      <c r="B24" s="45"/>
      <c r="C24" s="45"/>
      <c r="D24" s="46"/>
      <c r="E24" s="46"/>
      <c r="F24" s="46"/>
      <c r="G24" s="44"/>
      <c r="H24" s="47"/>
      <c r="I24" s="15"/>
      <c r="J24" s="15"/>
      <c r="K24" s="11"/>
    </row>
    <row r="25" spans="1:11" x14ac:dyDescent="0.25">
      <c r="A25" s="46"/>
      <c r="B25" s="45"/>
      <c r="C25" s="45"/>
      <c r="D25" s="46"/>
      <c r="E25" s="46"/>
      <c r="F25" s="46"/>
      <c r="G25" s="44"/>
      <c r="H25" s="47"/>
      <c r="I25" s="15"/>
      <c r="J25" s="15"/>
      <c r="K25" s="11"/>
    </row>
    <row r="26" spans="1:11" ht="18.75" x14ac:dyDescent="0.3">
      <c r="A26" s="55" t="s">
        <v>203</v>
      </c>
      <c r="B26" s="56" t="s">
        <v>4</v>
      </c>
      <c r="C26" s="57" t="s">
        <v>204</v>
      </c>
      <c r="D26" s="55"/>
      <c r="E26" s="55"/>
      <c r="F26" s="56" t="s">
        <v>4</v>
      </c>
      <c r="G26" s="58">
        <f>520*(C14*(2/(1+C14))^((1+C14)/(C14-1)))^0.5</f>
        <v>356.06035731618061</v>
      </c>
      <c r="H26" s="47"/>
      <c r="I26" s="15"/>
      <c r="J26" s="15"/>
      <c r="K26" s="11"/>
    </row>
    <row r="27" spans="1:11" x14ac:dyDescent="0.25">
      <c r="A27" s="46"/>
      <c r="B27" s="45"/>
      <c r="C27" s="45"/>
      <c r="D27" s="46"/>
      <c r="E27" s="46"/>
      <c r="F27" s="45"/>
      <c r="G27" s="44"/>
      <c r="H27" s="47"/>
      <c r="I27" s="15"/>
      <c r="J27" s="15"/>
      <c r="K27" s="11"/>
    </row>
    <row r="28" spans="1:11" s="28" customFormat="1" ht="18.75" x14ac:dyDescent="0.3">
      <c r="A28" s="59" t="s">
        <v>18</v>
      </c>
      <c r="B28" s="60" t="s">
        <v>4</v>
      </c>
      <c r="C28" s="61" t="s">
        <v>209</v>
      </c>
      <c r="D28" s="59"/>
      <c r="E28" s="59"/>
      <c r="F28" s="60" t="s">
        <v>4</v>
      </c>
      <c r="G28" s="62">
        <f>(C6*(C7*C8*C13)^(0.5))/(G26*C9*C10*C11*C12*6.32)</f>
        <v>0.39995765087655405</v>
      </c>
      <c r="H28" s="63" t="s">
        <v>268</v>
      </c>
      <c r="I28" s="26"/>
      <c r="J28" s="26"/>
      <c r="K28" s="27"/>
    </row>
    <row r="29" spans="1:11" x14ac:dyDescent="0.25">
      <c r="A29" s="46"/>
      <c r="B29" s="45"/>
      <c r="C29" s="45"/>
      <c r="D29" s="46"/>
      <c r="E29" s="46"/>
      <c r="F29" s="46"/>
      <c r="G29" s="44"/>
      <c r="H29" s="47"/>
      <c r="I29" s="15"/>
      <c r="J29" s="15"/>
      <c r="K29" s="11"/>
    </row>
    <row r="30" spans="1:11" x14ac:dyDescent="0.25">
      <c r="A30" s="19"/>
      <c r="B30" s="20"/>
      <c r="C30" s="20"/>
      <c r="D30" s="19"/>
      <c r="E30" s="19"/>
      <c r="F30" s="19"/>
      <c r="G30" s="30"/>
      <c r="H30" s="29"/>
      <c r="I30" s="15"/>
      <c r="J30" s="15"/>
      <c r="K30" s="11"/>
    </row>
    <row r="31" spans="1:11" x14ac:dyDescent="0.25">
      <c r="A31" s="102" t="s">
        <v>425</v>
      </c>
      <c r="B31" s="20"/>
      <c r="C31" s="20"/>
      <c r="D31" s="19"/>
      <c r="E31" s="19"/>
      <c r="F31" s="19"/>
      <c r="G31" s="30"/>
      <c r="H31" s="29"/>
      <c r="I31" s="15"/>
      <c r="J31" s="15"/>
      <c r="K31" s="11"/>
    </row>
    <row r="32" spans="1:11" x14ac:dyDescent="0.25">
      <c r="A32" s="102" t="s">
        <v>426</v>
      </c>
      <c r="B32" s="20"/>
      <c r="C32" s="20"/>
      <c r="D32" s="19"/>
      <c r="E32" s="19"/>
      <c r="F32" s="19"/>
      <c r="G32" s="30"/>
      <c r="H32" s="29"/>
      <c r="I32" s="15"/>
      <c r="J32" s="15"/>
      <c r="K32" s="11"/>
    </row>
    <row r="33" spans="1:11" x14ac:dyDescent="0.25">
      <c r="A33" s="102" t="s">
        <v>427</v>
      </c>
      <c r="B33" s="20"/>
      <c r="C33" s="20"/>
      <c r="D33" s="19"/>
      <c r="E33" s="19"/>
      <c r="F33" s="19"/>
      <c r="G33" s="30"/>
      <c r="H33" s="29"/>
      <c r="I33" s="15"/>
      <c r="J33" s="15"/>
      <c r="K33" s="11"/>
    </row>
    <row r="34" spans="1:11" x14ac:dyDescent="0.25">
      <c r="A34" s="102" t="s">
        <v>428</v>
      </c>
    </row>
    <row r="35" spans="1:11" x14ac:dyDescent="0.25">
      <c r="A35" s="103" t="s">
        <v>429</v>
      </c>
    </row>
  </sheetData>
  <sheetProtection sheet="1" objects="1" scenarios="1"/>
  <mergeCells count="2">
    <mergeCell ref="A17:D17"/>
    <mergeCell ref="C19:D19"/>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3073" r:id="rId4">
          <objectPr defaultSize="0" autoPict="0" r:id="rId5">
            <anchor moveWithCells="1">
              <from>
                <xdr:col>2</xdr:col>
                <xdr:colOff>57150</xdr:colOff>
                <xdr:row>17</xdr:row>
                <xdr:rowOff>66675</xdr:rowOff>
              </from>
              <to>
                <xdr:col>3</xdr:col>
                <xdr:colOff>400050</xdr:colOff>
                <xdr:row>19</xdr:row>
                <xdr:rowOff>123825</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from>
                <xdr:col>1</xdr:col>
                <xdr:colOff>542925</xdr:colOff>
                <xdr:row>20</xdr:row>
                <xdr:rowOff>133350</xdr:rowOff>
              </from>
              <to>
                <xdr:col>4</xdr:col>
                <xdr:colOff>38100</xdr:colOff>
                <xdr:row>23</xdr:row>
                <xdr:rowOff>19050</xdr:rowOff>
              </to>
            </anchor>
          </objectPr>
        </oleObject>
      </mc:Choice>
      <mc:Fallback>
        <oleObject progId="Equation.3" shapeId="307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K40"/>
  <sheetViews>
    <sheetView topLeftCell="A2" zoomScaleNormal="100" workbookViewId="0">
      <selection activeCell="L28" sqref="L28"/>
    </sheetView>
  </sheetViews>
  <sheetFormatPr defaultRowHeight="15.75" x14ac:dyDescent="0.25"/>
  <cols>
    <col min="1" max="1" width="30.28515625" customWidth="1"/>
    <col min="3" max="3" width="10.7109375" style="8" customWidth="1"/>
    <col min="4" max="4" width="17.85546875" customWidth="1"/>
    <col min="5" max="5" width="18.7109375" customWidth="1"/>
    <col min="7" max="7" width="10.140625" style="13" bestFit="1" customWidth="1"/>
    <col min="8" max="8" width="9.140625" style="25"/>
  </cols>
  <sheetData>
    <row r="1" spans="1:11" x14ac:dyDescent="0.25">
      <c r="A1" s="44" t="s">
        <v>223</v>
      </c>
      <c r="B1" s="45"/>
      <c r="C1" s="53"/>
      <c r="D1" s="46"/>
      <c r="E1" s="46"/>
      <c r="F1" s="46"/>
      <c r="G1" s="44"/>
      <c r="H1" s="47"/>
      <c r="I1" s="48"/>
      <c r="J1" s="15"/>
      <c r="K1" s="11"/>
    </row>
    <row r="2" spans="1:11" x14ac:dyDescent="0.25">
      <c r="A2" s="46"/>
      <c r="B2" s="45"/>
      <c r="C2" s="45"/>
      <c r="D2" s="46"/>
      <c r="E2" s="46"/>
      <c r="F2" s="46"/>
      <c r="G2" s="44"/>
      <c r="H2" s="47"/>
      <c r="I2" s="48"/>
      <c r="J2" s="15"/>
      <c r="K2" s="11"/>
    </row>
    <row r="3" spans="1:11" x14ac:dyDescent="0.25">
      <c r="A3" s="46" t="s">
        <v>179</v>
      </c>
      <c r="B3" s="45"/>
      <c r="C3" s="45"/>
      <c r="D3" s="46"/>
      <c r="E3" s="46"/>
      <c r="F3" s="46"/>
      <c r="G3" s="44"/>
      <c r="H3" s="47"/>
      <c r="I3" s="48"/>
      <c r="J3" s="15"/>
      <c r="K3" s="11"/>
    </row>
    <row r="4" spans="1:11" x14ac:dyDescent="0.25">
      <c r="A4" s="46"/>
      <c r="B4" s="45"/>
      <c r="C4" s="45"/>
      <c r="D4" s="46"/>
      <c r="E4" s="46"/>
      <c r="F4" s="46"/>
      <c r="G4" s="44"/>
      <c r="H4" s="47"/>
      <c r="I4" s="48"/>
      <c r="J4" s="15"/>
      <c r="K4" s="11"/>
    </row>
    <row r="5" spans="1:11" x14ac:dyDescent="0.25">
      <c r="A5" s="46" t="s">
        <v>180</v>
      </c>
      <c r="B5" s="45" t="s">
        <v>4</v>
      </c>
      <c r="C5" s="94">
        <v>100</v>
      </c>
      <c r="D5" s="46" t="s">
        <v>190</v>
      </c>
      <c r="E5" s="46" t="s">
        <v>115</v>
      </c>
      <c r="F5" s="46"/>
      <c r="G5" s="44"/>
      <c r="H5" s="47"/>
      <c r="I5" s="48"/>
      <c r="J5" s="15"/>
      <c r="K5" s="11"/>
    </row>
    <row r="6" spans="1:11" ht="18" x14ac:dyDescent="0.25">
      <c r="A6" s="46" t="s">
        <v>181</v>
      </c>
      <c r="B6" s="45" t="s">
        <v>4</v>
      </c>
      <c r="C6" s="98">
        <v>520</v>
      </c>
      <c r="D6" s="50" t="s">
        <v>201</v>
      </c>
      <c r="E6" s="46" t="s">
        <v>55</v>
      </c>
      <c r="F6" s="46"/>
      <c r="G6" s="44"/>
      <c r="H6" s="47"/>
      <c r="I6" s="48"/>
      <c r="J6" s="15"/>
      <c r="K6" s="11"/>
    </row>
    <row r="7" spans="1:11" x14ac:dyDescent="0.25">
      <c r="A7" s="46" t="s">
        <v>182</v>
      </c>
      <c r="B7" s="45" t="s">
        <v>4</v>
      </c>
      <c r="C7" s="98">
        <v>1</v>
      </c>
      <c r="D7" s="46"/>
      <c r="E7" s="46" t="s">
        <v>13</v>
      </c>
      <c r="F7" s="46"/>
      <c r="G7" s="44"/>
      <c r="H7" s="47"/>
      <c r="I7" s="48"/>
      <c r="J7" s="15"/>
      <c r="K7" s="11"/>
    </row>
    <row r="8" spans="1:11" x14ac:dyDescent="0.25">
      <c r="A8" s="46" t="s">
        <v>183</v>
      </c>
      <c r="B8" s="45" t="s">
        <v>4</v>
      </c>
      <c r="C8" s="98">
        <v>0.97499999999999998</v>
      </c>
      <c r="D8" s="46"/>
      <c r="E8" s="46" t="s">
        <v>379</v>
      </c>
      <c r="F8" s="46"/>
      <c r="G8" s="44"/>
      <c r="H8" s="47"/>
      <c r="I8" s="48"/>
      <c r="J8" s="15"/>
      <c r="K8" s="11"/>
    </row>
    <row r="9" spans="1:11" x14ac:dyDescent="0.25">
      <c r="A9" s="46" t="s">
        <v>210</v>
      </c>
      <c r="B9" s="45"/>
      <c r="C9" s="98">
        <v>10.29</v>
      </c>
      <c r="D9" s="46" t="s">
        <v>191</v>
      </c>
      <c r="E9" s="46" t="s">
        <v>338</v>
      </c>
      <c r="F9" s="46"/>
      <c r="G9" s="44"/>
      <c r="H9" s="47"/>
      <c r="I9" s="48"/>
      <c r="J9" s="15"/>
      <c r="K9" s="11"/>
    </row>
    <row r="10" spans="1:11" x14ac:dyDescent="0.25">
      <c r="A10" s="46" t="s">
        <v>184</v>
      </c>
      <c r="B10" s="45" t="s">
        <v>4</v>
      </c>
      <c r="C10" s="98">
        <v>14.7</v>
      </c>
      <c r="D10" s="46" t="s">
        <v>191</v>
      </c>
      <c r="E10" s="46" t="s">
        <v>380</v>
      </c>
      <c r="F10" s="46"/>
      <c r="G10" s="44"/>
      <c r="H10" s="47"/>
      <c r="I10" s="48"/>
      <c r="J10" s="15"/>
      <c r="K10" s="11"/>
    </row>
    <row r="11" spans="1:11" x14ac:dyDescent="0.25">
      <c r="A11" s="46" t="s">
        <v>188</v>
      </c>
      <c r="B11" s="45" t="s">
        <v>4</v>
      </c>
      <c r="C11" s="98">
        <v>32</v>
      </c>
      <c r="D11" s="46" t="s">
        <v>193</v>
      </c>
      <c r="E11" s="46" t="s">
        <v>104</v>
      </c>
      <c r="F11" s="46"/>
      <c r="G11" s="44"/>
      <c r="H11" s="47"/>
      <c r="I11" s="48"/>
      <c r="J11" s="15"/>
      <c r="K11" s="11"/>
    </row>
    <row r="12" spans="1:11" x14ac:dyDescent="0.25">
      <c r="A12" s="46" t="s">
        <v>195</v>
      </c>
      <c r="B12" s="45" t="s">
        <v>4</v>
      </c>
      <c r="C12" s="98">
        <v>1.4</v>
      </c>
      <c r="D12" s="46"/>
      <c r="E12" s="46" t="s">
        <v>6</v>
      </c>
      <c r="F12" s="46"/>
      <c r="G12" s="44"/>
      <c r="H12" s="47"/>
      <c r="I12" s="48"/>
      <c r="J12" s="15"/>
      <c r="K12" s="11"/>
    </row>
    <row r="13" spans="1:11" x14ac:dyDescent="0.25">
      <c r="A13" s="46"/>
      <c r="B13" s="45"/>
      <c r="C13" s="45"/>
      <c r="D13" s="46"/>
      <c r="E13" s="46"/>
      <c r="F13" s="46"/>
      <c r="G13" s="44"/>
      <c r="H13" s="47"/>
      <c r="I13" s="48"/>
      <c r="J13" s="15"/>
      <c r="K13" s="11"/>
    </row>
    <row r="14" spans="1:11" x14ac:dyDescent="0.25">
      <c r="A14" s="46"/>
      <c r="B14" s="45"/>
      <c r="C14" s="45"/>
      <c r="D14" s="46"/>
      <c r="E14" s="46"/>
      <c r="F14" s="46"/>
      <c r="G14" s="44"/>
      <c r="H14" s="47"/>
      <c r="I14" s="48"/>
      <c r="J14" s="15"/>
      <c r="K14" s="11"/>
    </row>
    <row r="15" spans="1:11" ht="39" customHeight="1" x14ac:dyDescent="0.25">
      <c r="A15" s="108" t="s">
        <v>217</v>
      </c>
      <c r="B15" s="109"/>
      <c r="C15" s="109"/>
      <c r="D15" s="109"/>
      <c r="E15" s="46"/>
      <c r="F15" s="46"/>
      <c r="G15" s="44"/>
      <c r="H15" s="47"/>
      <c r="I15" s="48"/>
      <c r="J15" s="15"/>
      <c r="K15" s="11"/>
    </row>
    <row r="16" spans="1:11" x14ac:dyDescent="0.25">
      <c r="A16" s="46"/>
      <c r="B16" s="45"/>
      <c r="C16" s="53"/>
      <c r="D16" s="46"/>
      <c r="E16" s="46"/>
      <c r="F16" s="46"/>
      <c r="G16" s="44"/>
      <c r="H16" s="47"/>
      <c r="I16" s="48"/>
      <c r="J16" s="15"/>
      <c r="K16" s="11"/>
    </row>
    <row r="17" spans="1:11" x14ac:dyDescent="0.25">
      <c r="A17" s="46" t="s">
        <v>50</v>
      </c>
      <c r="B17" s="45" t="s">
        <v>4</v>
      </c>
      <c r="C17" s="110"/>
      <c r="D17" s="110"/>
      <c r="E17" s="46"/>
      <c r="F17" s="46"/>
      <c r="G17" s="51" t="s">
        <v>212</v>
      </c>
      <c r="H17" s="47"/>
      <c r="I17" s="48"/>
      <c r="J17" s="15"/>
      <c r="K17" s="11"/>
    </row>
    <row r="18" spans="1:11" x14ac:dyDescent="0.25">
      <c r="A18" s="46"/>
      <c r="B18" s="45"/>
      <c r="C18" s="53"/>
      <c r="D18" s="46"/>
      <c r="E18" s="46"/>
      <c r="F18" s="46"/>
      <c r="G18" s="51"/>
      <c r="H18" s="47"/>
      <c r="I18" s="48"/>
      <c r="J18" s="15"/>
      <c r="K18" s="11"/>
    </row>
    <row r="19" spans="1:11" ht="31.5" customHeight="1" x14ac:dyDescent="0.3">
      <c r="A19" s="46" t="s">
        <v>211</v>
      </c>
      <c r="B19" s="45" t="s">
        <v>4</v>
      </c>
      <c r="C19" s="53"/>
      <c r="D19" s="46"/>
      <c r="E19" s="46"/>
      <c r="F19" s="46"/>
      <c r="G19" s="51" t="s">
        <v>212</v>
      </c>
      <c r="H19" s="47"/>
      <c r="I19" s="48"/>
      <c r="J19" s="15"/>
      <c r="K19" s="11"/>
    </row>
    <row r="20" spans="1:11" x14ac:dyDescent="0.25">
      <c r="A20" s="46"/>
      <c r="B20" s="45"/>
      <c r="C20" s="53"/>
      <c r="D20" s="46"/>
      <c r="E20" s="46"/>
      <c r="F20" s="46"/>
      <c r="G20" s="51"/>
      <c r="H20" s="47"/>
      <c r="I20" s="48"/>
      <c r="J20" s="15"/>
      <c r="K20" s="11"/>
    </row>
    <row r="21" spans="1:11" ht="43.5" customHeight="1" x14ac:dyDescent="0.25">
      <c r="A21" s="46" t="s">
        <v>18</v>
      </c>
      <c r="B21" s="45" t="s">
        <v>4</v>
      </c>
      <c r="C21" s="53"/>
      <c r="D21" s="46"/>
      <c r="E21" s="46"/>
      <c r="F21" s="46"/>
      <c r="G21" s="51" t="s">
        <v>213</v>
      </c>
      <c r="H21" s="47"/>
      <c r="I21" s="48"/>
      <c r="J21" s="15"/>
      <c r="K21" s="11"/>
    </row>
    <row r="22" spans="1:11" x14ac:dyDescent="0.25">
      <c r="A22" s="46"/>
      <c r="B22" s="45"/>
      <c r="C22" s="53"/>
      <c r="D22" s="46"/>
      <c r="E22" s="46"/>
      <c r="F22" s="46"/>
      <c r="G22" s="51"/>
      <c r="H22" s="47"/>
      <c r="I22" s="48"/>
      <c r="J22" s="15"/>
      <c r="K22" s="11"/>
    </row>
    <row r="23" spans="1:11" ht="42" customHeight="1" x14ac:dyDescent="0.3">
      <c r="A23" s="46" t="s">
        <v>218</v>
      </c>
      <c r="B23" s="45" t="s">
        <v>4</v>
      </c>
      <c r="C23" s="53"/>
      <c r="D23" s="46"/>
      <c r="E23" s="46"/>
      <c r="F23" s="46"/>
      <c r="G23" s="51" t="s">
        <v>219</v>
      </c>
      <c r="H23" s="47"/>
      <c r="I23" s="48"/>
      <c r="J23" s="15"/>
      <c r="K23" s="11"/>
    </row>
    <row r="24" spans="1:11" x14ac:dyDescent="0.25">
      <c r="A24" s="46"/>
      <c r="B24" s="45"/>
      <c r="C24" s="53"/>
      <c r="D24" s="46"/>
      <c r="E24" s="46"/>
      <c r="F24" s="46"/>
      <c r="G24" s="44"/>
      <c r="H24" s="47"/>
      <c r="I24" s="48"/>
      <c r="J24" s="15"/>
      <c r="K24" s="11"/>
    </row>
    <row r="25" spans="1:11" x14ac:dyDescent="0.25">
      <c r="A25" s="54" t="s">
        <v>200</v>
      </c>
      <c r="B25" s="45"/>
      <c r="C25" s="53"/>
      <c r="D25" s="46"/>
      <c r="E25" s="46"/>
      <c r="F25" s="46"/>
      <c r="G25" s="44"/>
      <c r="H25" s="47"/>
      <c r="I25" s="48"/>
      <c r="J25" s="15"/>
      <c r="K25" s="11"/>
    </row>
    <row r="26" spans="1:11" x14ac:dyDescent="0.25">
      <c r="A26" s="46"/>
      <c r="B26" s="45"/>
      <c r="C26" s="53"/>
      <c r="D26" s="46"/>
      <c r="E26" s="46"/>
      <c r="F26" s="46"/>
      <c r="G26" s="44"/>
      <c r="H26" s="47"/>
      <c r="I26" s="48"/>
      <c r="J26" s="15"/>
      <c r="K26" s="11"/>
    </row>
    <row r="27" spans="1:11" x14ac:dyDescent="0.25">
      <c r="A27" s="55" t="s">
        <v>50</v>
      </c>
      <c r="B27" s="56" t="s">
        <v>4</v>
      </c>
      <c r="C27" s="57" t="s">
        <v>214</v>
      </c>
      <c r="D27" s="55"/>
      <c r="E27" s="55"/>
      <c r="F27" s="56" t="s">
        <v>4</v>
      </c>
      <c r="G27" s="58">
        <f>C9/C10</f>
        <v>0.7</v>
      </c>
      <c r="H27" s="47"/>
      <c r="I27" s="48"/>
      <c r="J27" s="15"/>
      <c r="K27" s="11"/>
    </row>
    <row r="28" spans="1:11" x14ac:dyDescent="0.25">
      <c r="A28" s="46"/>
      <c r="B28" s="45"/>
      <c r="C28" s="53"/>
      <c r="D28" s="46"/>
      <c r="E28" s="46"/>
      <c r="F28" s="45"/>
      <c r="G28" s="44"/>
      <c r="H28" s="47"/>
      <c r="I28" s="48"/>
      <c r="J28" s="15"/>
      <c r="K28" s="11"/>
    </row>
    <row r="29" spans="1:11" ht="18.75" x14ac:dyDescent="0.3">
      <c r="A29" s="59" t="s">
        <v>215</v>
      </c>
      <c r="B29" s="60" t="s">
        <v>4</v>
      </c>
      <c r="C29" s="61" t="s">
        <v>216</v>
      </c>
      <c r="D29" s="59"/>
      <c r="E29" s="59"/>
      <c r="F29" s="60" t="s">
        <v>4</v>
      </c>
      <c r="G29" s="66">
        <f>((C12/(C12-1))*(G27^(2/C12))*((1-G27^((C12-1)/C12))/(1-G27)))^0.5</f>
        <v>0.82406400470415364</v>
      </c>
      <c r="H29" s="47"/>
      <c r="I29" s="48"/>
      <c r="J29" s="15"/>
      <c r="K29" s="11"/>
    </row>
    <row r="30" spans="1:11" x14ac:dyDescent="0.25">
      <c r="A30" s="46"/>
      <c r="B30" s="45"/>
      <c r="C30" s="53"/>
      <c r="D30" s="46"/>
      <c r="E30" s="46"/>
      <c r="F30" s="45"/>
      <c r="G30" s="44"/>
      <c r="H30" s="47"/>
      <c r="I30" s="48"/>
      <c r="J30" s="15"/>
      <c r="K30" s="11"/>
    </row>
    <row r="31" spans="1:11" ht="18.75" x14ac:dyDescent="0.3">
      <c r="A31" s="46" t="s">
        <v>18</v>
      </c>
      <c r="B31" s="45" t="s">
        <v>4</v>
      </c>
      <c r="C31" s="53" t="s">
        <v>222</v>
      </c>
      <c r="D31" s="46"/>
      <c r="E31" s="46"/>
      <c r="F31" s="45" t="s">
        <v>4</v>
      </c>
      <c r="G31" s="68">
        <f>(C5*((C7*C6))^0.5)/(735*G29*C12*((C11*C10*(C10-C9))^0.5))</f>
        <v>5.9043541802919999E-2</v>
      </c>
      <c r="H31" s="47" t="s">
        <v>269</v>
      </c>
      <c r="I31" s="48"/>
      <c r="J31" s="15"/>
      <c r="K31" s="11"/>
    </row>
    <row r="32" spans="1:11" x14ac:dyDescent="0.25">
      <c r="A32" s="46"/>
      <c r="B32" s="45"/>
      <c r="C32" s="53"/>
      <c r="D32" s="46"/>
      <c r="E32" s="46"/>
      <c r="F32" s="45"/>
      <c r="G32" s="44"/>
      <c r="H32" s="47"/>
      <c r="I32" s="48"/>
      <c r="J32" s="15"/>
      <c r="K32" s="11"/>
    </row>
    <row r="33" spans="1:11" ht="18.75" x14ac:dyDescent="0.3">
      <c r="A33" s="69" t="s">
        <v>220</v>
      </c>
      <c r="B33" s="70" t="s">
        <v>4</v>
      </c>
      <c r="C33" s="71" t="s">
        <v>221</v>
      </c>
      <c r="D33" s="69"/>
      <c r="E33" s="69"/>
      <c r="F33" s="70" t="s">
        <v>4</v>
      </c>
      <c r="G33" s="72">
        <f>C10*(2/(C12+1))^(C12/(C12-1))</f>
        <v>7.7657422794424598</v>
      </c>
      <c r="H33" s="73" t="s">
        <v>191</v>
      </c>
      <c r="I33" s="74"/>
      <c r="J33" s="31"/>
      <c r="K33" s="32"/>
    </row>
    <row r="34" spans="1:11" x14ac:dyDescent="0.25">
      <c r="A34" s="46"/>
      <c r="B34" s="45"/>
      <c r="C34" s="53"/>
      <c r="D34" s="46"/>
      <c r="E34" s="46"/>
      <c r="F34" s="46"/>
      <c r="G34" s="44"/>
      <c r="H34" s="47"/>
      <c r="I34" s="48"/>
      <c r="J34" s="15"/>
      <c r="K34" s="11"/>
    </row>
    <row r="35" spans="1:11" s="11" customFormat="1" x14ac:dyDescent="0.25">
      <c r="C35" s="14"/>
      <c r="G35" s="12"/>
      <c r="H35" s="33"/>
    </row>
    <row r="36" spans="1:11" x14ac:dyDescent="0.25">
      <c r="A36" s="102" t="s">
        <v>425</v>
      </c>
    </row>
    <row r="37" spans="1:11" x14ac:dyDescent="0.25">
      <c r="A37" s="102" t="s">
        <v>426</v>
      </c>
    </row>
    <row r="38" spans="1:11" x14ac:dyDescent="0.25">
      <c r="A38" s="102" t="s">
        <v>427</v>
      </c>
    </row>
    <row r="39" spans="1:11" x14ac:dyDescent="0.25">
      <c r="A39" s="102" t="s">
        <v>428</v>
      </c>
    </row>
    <row r="40" spans="1:11" x14ac:dyDescent="0.25">
      <c r="A40" s="103" t="s">
        <v>429</v>
      </c>
    </row>
  </sheetData>
  <sheetProtection password="F7A2" sheet="1" objects="1" scenarios="1"/>
  <mergeCells count="2">
    <mergeCell ref="A15:D15"/>
    <mergeCell ref="C17:D17"/>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025" r:id="rId4">
          <objectPr defaultSize="0" autoPict="0" r:id="rId5">
            <anchor moveWithCells="1">
              <from>
                <xdr:col>1</xdr:col>
                <xdr:colOff>571500</xdr:colOff>
                <xdr:row>15</xdr:row>
                <xdr:rowOff>85725</xdr:rowOff>
              </from>
              <to>
                <xdr:col>2</xdr:col>
                <xdr:colOff>180975</xdr:colOff>
                <xdr:row>17</xdr:row>
                <xdr:rowOff>133350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from>
                <xdr:col>1</xdr:col>
                <xdr:colOff>514350</xdr:colOff>
                <xdr:row>18</xdr:row>
                <xdr:rowOff>19050</xdr:rowOff>
              </from>
              <to>
                <xdr:col>3</xdr:col>
                <xdr:colOff>723900</xdr:colOff>
                <xdr:row>19</xdr:row>
                <xdr:rowOff>190500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from>
                <xdr:col>1</xdr:col>
                <xdr:colOff>504825</xdr:colOff>
                <xdr:row>20</xdr:row>
                <xdr:rowOff>228600</xdr:rowOff>
              </from>
              <to>
                <xdr:col>4</xdr:col>
                <xdr:colOff>419100</xdr:colOff>
                <xdr:row>21</xdr:row>
                <xdr:rowOff>180975</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from>
                <xdr:col>1</xdr:col>
                <xdr:colOff>552450</xdr:colOff>
                <xdr:row>22</xdr:row>
                <xdr:rowOff>228600</xdr:rowOff>
              </from>
              <to>
                <xdr:col>2</xdr:col>
                <xdr:colOff>695325</xdr:colOff>
                <xdr:row>23</xdr:row>
                <xdr:rowOff>123825</xdr:rowOff>
              </to>
            </anchor>
          </objectPr>
        </oleObject>
      </mc:Choice>
      <mc:Fallback>
        <oleObject progId="Equation.3" shapeId="1028" r:id="rId10"/>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K42"/>
  <sheetViews>
    <sheetView topLeftCell="A3" zoomScaleNormal="100" workbookViewId="0">
      <selection activeCell="G26" sqref="G26"/>
    </sheetView>
  </sheetViews>
  <sheetFormatPr defaultRowHeight="15.75" x14ac:dyDescent="0.25"/>
  <cols>
    <col min="1" max="1" width="35.5703125" customWidth="1"/>
    <col min="2" max="2" width="9.140625" style="1"/>
    <col min="3" max="3" width="10.7109375" style="1" customWidth="1"/>
    <col min="4" max="4" width="17.85546875" customWidth="1"/>
    <col min="5" max="5" width="12.42578125" customWidth="1"/>
    <col min="7" max="7" width="10.7109375" bestFit="1" customWidth="1"/>
    <col min="8" max="8" width="9.140625" style="25"/>
  </cols>
  <sheetData>
    <row r="1" spans="1:11" x14ac:dyDescent="0.25">
      <c r="A1" s="44" t="s">
        <v>227</v>
      </c>
      <c r="B1" s="45"/>
      <c r="C1" s="45"/>
      <c r="D1" s="46"/>
      <c r="E1" s="46"/>
      <c r="F1" s="46"/>
      <c r="G1" s="46"/>
      <c r="H1" s="47"/>
      <c r="I1" s="15"/>
      <c r="J1" s="15"/>
      <c r="K1" s="11"/>
    </row>
    <row r="2" spans="1:11" x14ac:dyDescent="0.25">
      <c r="A2" s="46"/>
      <c r="B2" s="45"/>
      <c r="C2" s="45"/>
      <c r="D2" s="46"/>
      <c r="E2" s="46"/>
      <c r="F2" s="46"/>
      <c r="G2" s="46"/>
      <c r="H2" s="47"/>
      <c r="I2" s="15"/>
      <c r="J2" s="15"/>
      <c r="K2" s="11"/>
    </row>
    <row r="3" spans="1:11" x14ac:dyDescent="0.25">
      <c r="A3" s="46" t="s">
        <v>179</v>
      </c>
      <c r="B3" s="45"/>
      <c r="C3" s="45"/>
      <c r="D3" s="46"/>
      <c r="E3" s="46"/>
      <c r="F3" s="46"/>
      <c r="G3" s="46"/>
      <c r="H3" s="47"/>
      <c r="I3" s="15"/>
      <c r="J3" s="15"/>
      <c r="K3" s="11"/>
    </row>
    <row r="4" spans="1:11" x14ac:dyDescent="0.25">
      <c r="A4" s="46"/>
      <c r="B4" s="45"/>
      <c r="C4" s="45"/>
      <c r="D4" s="46"/>
      <c r="E4" s="46"/>
      <c r="F4" s="46"/>
      <c r="G4" s="46"/>
      <c r="H4" s="47"/>
      <c r="I4" s="15"/>
      <c r="J4" s="15"/>
      <c r="K4" s="11"/>
    </row>
    <row r="5" spans="1:11" x14ac:dyDescent="0.25">
      <c r="A5" s="46" t="s">
        <v>180</v>
      </c>
      <c r="B5" s="45" t="s">
        <v>4</v>
      </c>
      <c r="C5" s="94">
        <v>100</v>
      </c>
      <c r="D5" s="46" t="s">
        <v>190</v>
      </c>
      <c r="E5" s="46"/>
      <c r="F5" s="46"/>
      <c r="G5" s="46"/>
      <c r="H5" s="47"/>
      <c r="I5" s="15"/>
      <c r="J5" s="15"/>
      <c r="K5" s="11"/>
    </row>
    <row r="6" spans="1:11" ht="18" x14ac:dyDescent="0.25">
      <c r="A6" s="46" t="s">
        <v>181</v>
      </c>
      <c r="B6" s="45" t="s">
        <v>4</v>
      </c>
      <c r="C6" s="98">
        <v>520</v>
      </c>
      <c r="D6" s="50" t="s">
        <v>201</v>
      </c>
      <c r="E6" s="46"/>
      <c r="F6" s="46"/>
      <c r="G6" s="46"/>
      <c r="H6" s="47"/>
      <c r="I6" s="15"/>
      <c r="J6" s="15"/>
      <c r="K6" s="11"/>
    </row>
    <row r="7" spans="1:11" x14ac:dyDescent="0.25">
      <c r="A7" s="46" t="s">
        <v>225</v>
      </c>
      <c r="B7" s="45" t="s">
        <v>4</v>
      </c>
      <c r="C7" s="97">
        <v>1</v>
      </c>
      <c r="D7" s="46"/>
      <c r="E7" s="46"/>
      <c r="F7" s="46"/>
      <c r="G7" s="46"/>
      <c r="H7" s="47"/>
      <c r="I7" s="15"/>
      <c r="J7" s="15"/>
      <c r="K7" s="11"/>
    </row>
    <row r="8" spans="1:11" x14ac:dyDescent="0.25">
      <c r="A8" s="46" t="s">
        <v>183</v>
      </c>
      <c r="B8" s="45" t="s">
        <v>4</v>
      </c>
      <c r="C8" s="98">
        <v>0.97499999999999998</v>
      </c>
      <c r="D8" s="46"/>
      <c r="E8" s="46"/>
      <c r="F8" s="46"/>
      <c r="G8" s="46"/>
      <c r="H8" s="47"/>
      <c r="I8" s="15"/>
      <c r="J8" s="15"/>
      <c r="K8" s="11"/>
    </row>
    <row r="9" spans="1:11" x14ac:dyDescent="0.25">
      <c r="A9" s="46" t="s">
        <v>184</v>
      </c>
      <c r="B9" s="45" t="s">
        <v>4</v>
      </c>
      <c r="C9" s="98">
        <v>2000</v>
      </c>
      <c r="D9" s="46" t="s">
        <v>191</v>
      </c>
      <c r="E9" s="46"/>
      <c r="F9" s="46"/>
      <c r="G9" s="46"/>
      <c r="H9" s="47"/>
      <c r="I9" s="15"/>
      <c r="J9" s="15"/>
      <c r="K9" s="11"/>
    </row>
    <row r="10" spans="1:11" x14ac:dyDescent="0.25">
      <c r="A10" s="46" t="s">
        <v>185</v>
      </c>
      <c r="B10" s="45" t="s">
        <v>4</v>
      </c>
      <c r="C10" s="97">
        <v>1</v>
      </c>
      <c r="D10" s="46"/>
      <c r="E10" s="46"/>
      <c r="F10" s="46"/>
      <c r="G10" s="46"/>
      <c r="H10" s="47"/>
      <c r="I10" s="15"/>
      <c r="J10" s="15"/>
      <c r="K10" s="11"/>
    </row>
    <row r="11" spans="1:11" x14ac:dyDescent="0.25">
      <c r="A11" s="46" t="s">
        <v>186</v>
      </c>
      <c r="B11" s="45" t="s">
        <v>4</v>
      </c>
      <c r="C11" s="97">
        <v>1</v>
      </c>
      <c r="D11" s="46" t="s">
        <v>192</v>
      </c>
      <c r="E11" s="46"/>
      <c r="F11" s="46"/>
      <c r="G11" s="46"/>
      <c r="H11" s="47"/>
      <c r="I11" s="15"/>
      <c r="J11" s="15"/>
      <c r="K11" s="11"/>
    </row>
    <row r="12" spans="1:11" x14ac:dyDescent="0.25">
      <c r="A12" s="46" t="s">
        <v>188</v>
      </c>
      <c r="B12" s="45" t="s">
        <v>4</v>
      </c>
      <c r="C12" s="97">
        <v>32</v>
      </c>
      <c r="D12" s="46" t="s">
        <v>193</v>
      </c>
      <c r="E12" s="46"/>
      <c r="F12" s="46"/>
      <c r="G12" s="46"/>
      <c r="H12" s="47"/>
      <c r="I12" s="15"/>
      <c r="J12" s="15"/>
      <c r="K12" s="11"/>
    </row>
    <row r="13" spans="1:11" x14ac:dyDescent="0.25">
      <c r="A13" s="46" t="s">
        <v>226</v>
      </c>
      <c r="B13" s="45" t="s">
        <v>4</v>
      </c>
      <c r="C13" s="97">
        <v>1</v>
      </c>
      <c r="D13" s="46"/>
      <c r="E13" s="46"/>
      <c r="F13" s="46"/>
      <c r="G13" s="46"/>
      <c r="H13" s="47"/>
      <c r="I13" s="15"/>
      <c r="J13" s="15"/>
      <c r="K13" s="11"/>
    </row>
    <row r="14" spans="1:11" x14ac:dyDescent="0.25">
      <c r="A14" s="46"/>
      <c r="B14" s="45"/>
      <c r="C14" s="45"/>
      <c r="D14" s="46"/>
      <c r="E14" s="46"/>
      <c r="F14" s="46"/>
      <c r="G14" s="46"/>
      <c r="H14" s="47"/>
      <c r="I14" s="15"/>
      <c r="J14" s="15"/>
      <c r="K14" s="11"/>
    </row>
    <row r="15" spans="1:11" x14ac:dyDescent="0.25">
      <c r="A15" s="46"/>
      <c r="B15" s="45"/>
      <c r="C15" s="45"/>
      <c r="D15" s="46"/>
      <c r="E15" s="46"/>
      <c r="F15" s="46"/>
      <c r="G15" s="46"/>
      <c r="H15" s="47"/>
      <c r="I15" s="15"/>
      <c r="J15" s="15"/>
      <c r="K15" s="11"/>
    </row>
    <row r="16" spans="1:11" ht="39" customHeight="1" x14ac:dyDescent="0.3">
      <c r="A16" s="108" t="s">
        <v>231</v>
      </c>
      <c r="B16" s="109"/>
      <c r="C16" s="109"/>
      <c r="D16" s="109"/>
      <c r="E16" s="46"/>
      <c r="F16" s="46"/>
      <c r="G16" s="46"/>
      <c r="H16" s="47"/>
      <c r="I16" s="15"/>
      <c r="J16" s="15"/>
      <c r="K16" s="11"/>
    </row>
    <row r="17" spans="1:11" x14ac:dyDescent="0.25">
      <c r="A17" s="46"/>
      <c r="B17" s="45"/>
      <c r="C17" s="45"/>
      <c r="D17" s="46"/>
      <c r="E17" s="46"/>
      <c r="F17" s="46"/>
      <c r="G17" s="46"/>
      <c r="H17" s="47"/>
      <c r="I17" s="15"/>
      <c r="J17" s="15"/>
      <c r="K17" s="11"/>
    </row>
    <row r="18" spans="1:11" x14ac:dyDescent="0.25">
      <c r="A18" s="46" t="s">
        <v>18</v>
      </c>
      <c r="B18" s="45" t="s">
        <v>4</v>
      </c>
      <c r="C18" s="53"/>
      <c r="D18" s="53"/>
      <c r="E18" s="46"/>
      <c r="F18" s="46"/>
      <c r="G18" s="51" t="s">
        <v>228</v>
      </c>
      <c r="H18" s="47"/>
      <c r="I18" s="15"/>
      <c r="J18" s="15"/>
      <c r="K18" s="11"/>
    </row>
    <row r="19" spans="1:11" x14ac:dyDescent="0.25">
      <c r="A19" s="46"/>
      <c r="B19" s="45"/>
      <c r="C19" s="45"/>
      <c r="D19" s="46"/>
      <c r="E19" s="46"/>
      <c r="F19" s="46"/>
      <c r="G19" s="52"/>
      <c r="H19" s="47"/>
      <c r="I19" s="15"/>
      <c r="J19" s="15"/>
      <c r="K19" s="11"/>
    </row>
    <row r="20" spans="1:11" x14ac:dyDescent="0.25">
      <c r="A20" s="46"/>
      <c r="B20" s="45"/>
      <c r="C20" s="45"/>
      <c r="D20" s="46"/>
      <c r="E20" s="46"/>
      <c r="F20" s="46"/>
      <c r="G20" s="52"/>
      <c r="H20" s="47"/>
      <c r="I20" s="15"/>
      <c r="J20" s="15"/>
      <c r="K20" s="11"/>
    </row>
    <row r="21" spans="1:11" ht="16.5" x14ac:dyDescent="0.3">
      <c r="A21" s="46" t="s">
        <v>229</v>
      </c>
      <c r="B21" s="45" t="s">
        <v>4</v>
      </c>
      <c r="C21" s="53"/>
      <c r="D21" s="46"/>
      <c r="E21" s="46"/>
      <c r="F21" s="46"/>
      <c r="G21" s="51" t="s">
        <v>230</v>
      </c>
      <c r="H21" s="47"/>
      <c r="I21" s="15"/>
      <c r="J21" s="15"/>
      <c r="K21" s="11"/>
    </row>
    <row r="22" spans="1:11" x14ac:dyDescent="0.25">
      <c r="A22" s="46"/>
      <c r="B22" s="45"/>
      <c r="C22" s="45"/>
      <c r="D22" s="46"/>
      <c r="E22" s="46"/>
      <c r="F22" s="46"/>
      <c r="G22" s="46"/>
      <c r="H22" s="47"/>
      <c r="I22" s="15"/>
      <c r="J22" s="15"/>
      <c r="K22" s="11"/>
    </row>
    <row r="23" spans="1:11" x14ac:dyDescent="0.25">
      <c r="A23" s="54" t="s">
        <v>200</v>
      </c>
      <c r="B23" s="45"/>
      <c r="C23" s="45"/>
      <c r="D23" s="46"/>
      <c r="E23" s="46"/>
      <c r="F23" s="46"/>
      <c r="G23" s="46"/>
      <c r="H23" s="47"/>
      <c r="I23" s="15"/>
      <c r="J23" s="15"/>
      <c r="K23" s="11"/>
    </row>
    <row r="24" spans="1:11" x14ac:dyDescent="0.25">
      <c r="A24" s="46"/>
      <c r="B24" s="45"/>
      <c r="C24" s="45"/>
      <c r="D24" s="46"/>
      <c r="E24" s="46"/>
      <c r="F24" s="46"/>
      <c r="G24" s="46"/>
      <c r="H24" s="47"/>
      <c r="I24" s="15"/>
      <c r="J24" s="15"/>
      <c r="K24" s="11"/>
    </row>
    <row r="25" spans="1:11" s="23" customFormat="1" x14ac:dyDescent="0.25">
      <c r="A25" s="75" t="s">
        <v>18</v>
      </c>
      <c r="B25" s="76" t="s">
        <v>4</v>
      </c>
      <c r="C25" s="77" t="s">
        <v>233</v>
      </c>
      <c r="D25" s="75"/>
      <c r="E25" s="75"/>
      <c r="F25" s="76" t="s">
        <v>4</v>
      </c>
      <c r="G25" s="78">
        <f>C5/(51.5*C9*C7*C10*C11*C13*C8)</f>
        <v>9.9576798605924819E-4</v>
      </c>
      <c r="H25" s="79" t="s">
        <v>268</v>
      </c>
      <c r="I25" s="21"/>
      <c r="J25" s="21"/>
      <c r="K25" s="22"/>
    </row>
    <row r="26" spans="1:11" x14ac:dyDescent="0.25">
      <c r="A26" s="46"/>
      <c r="B26" s="45"/>
      <c r="C26" s="45"/>
      <c r="D26" s="46"/>
      <c r="E26" s="46"/>
      <c r="F26" s="45"/>
      <c r="G26" s="44"/>
      <c r="H26" s="47"/>
      <c r="I26" s="15"/>
      <c r="J26" s="15"/>
      <c r="K26" s="11"/>
    </row>
    <row r="27" spans="1:11" ht="16.5" x14ac:dyDescent="0.3">
      <c r="A27" s="59" t="s">
        <v>232</v>
      </c>
      <c r="B27" s="60" t="s">
        <v>4</v>
      </c>
      <c r="C27" s="61" t="s">
        <v>234</v>
      </c>
      <c r="D27" s="59"/>
      <c r="E27" s="59"/>
      <c r="F27" s="60" t="s">
        <v>4</v>
      </c>
      <c r="G27" s="67">
        <f>((0.1906*C9)-1000)/((0.2292*C9)-1061)</f>
        <v>1.0268835048124791</v>
      </c>
      <c r="H27" s="47"/>
      <c r="I27" s="15"/>
      <c r="J27" s="15"/>
      <c r="K27" s="11"/>
    </row>
    <row r="28" spans="1:11" x14ac:dyDescent="0.25">
      <c r="A28" s="46"/>
      <c r="B28" s="45"/>
      <c r="C28" s="45"/>
      <c r="D28" s="46"/>
      <c r="E28" s="46"/>
      <c r="F28" s="46"/>
      <c r="G28" s="46"/>
      <c r="H28" s="47"/>
      <c r="I28" s="15"/>
      <c r="J28" s="15"/>
      <c r="K28" s="11"/>
    </row>
    <row r="29" spans="1:11" x14ac:dyDescent="0.25">
      <c r="A29" s="19"/>
      <c r="B29" s="20"/>
      <c r="C29" s="20"/>
      <c r="D29" s="19"/>
      <c r="E29" s="19"/>
      <c r="F29" s="19"/>
      <c r="G29" s="19"/>
      <c r="H29" s="29"/>
      <c r="I29" s="15"/>
      <c r="J29" s="15"/>
      <c r="K29" s="11"/>
    </row>
    <row r="30" spans="1:11" x14ac:dyDescent="0.25">
      <c r="A30" s="102" t="s">
        <v>425</v>
      </c>
      <c r="B30" s="20"/>
      <c r="C30" s="20"/>
      <c r="D30" s="19"/>
      <c r="E30" s="19"/>
      <c r="F30" s="19"/>
      <c r="G30" s="19"/>
      <c r="H30" s="29"/>
      <c r="I30" s="15"/>
      <c r="J30" s="15"/>
      <c r="K30" s="11"/>
    </row>
    <row r="31" spans="1:11" x14ac:dyDescent="0.25">
      <c r="A31" s="102" t="s">
        <v>426</v>
      </c>
      <c r="B31" s="20"/>
      <c r="C31" s="20"/>
      <c r="D31" s="19"/>
      <c r="E31" s="19"/>
      <c r="F31" s="19"/>
      <c r="G31" s="19"/>
      <c r="H31" s="29"/>
      <c r="I31" s="15"/>
      <c r="J31" s="15"/>
      <c r="K31" s="11"/>
    </row>
    <row r="32" spans="1:11" x14ac:dyDescent="0.25">
      <c r="A32" s="102" t="s">
        <v>427</v>
      </c>
      <c r="B32" s="20"/>
      <c r="C32" s="20"/>
      <c r="D32" s="19"/>
      <c r="E32" s="19"/>
      <c r="F32" s="19"/>
      <c r="G32" s="19"/>
      <c r="H32" s="29"/>
      <c r="I32" s="15"/>
      <c r="J32" s="15"/>
      <c r="K32" s="11"/>
    </row>
    <row r="33" spans="1:10" x14ac:dyDescent="0.25">
      <c r="A33" s="102" t="s">
        <v>428</v>
      </c>
      <c r="B33" s="9"/>
      <c r="C33" s="9"/>
      <c r="D33" s="10"/>
      <c r="E33" s="10"/>
      <c r="F33" s="10"/>
      <c r="G33" s="10"/>
      <c r="H33" s="24"/>
      <c r="I33" s="4"/>
      <c r="J33" s="4"/>
    </row>
    <row r="34" spans="1:10" x14ac:dyDescent="0.25">
      <c r="A34" s="103" t="s">
        <v>429</v>
      </c>
      <c r="B34" s="9"/>
      <c r="C34" s="9"/>
      <c r="D34" s="10"/>
      <c r="E34" s="10"/>
      <c r="F34" s="10"/>
      <c r="G34" s="10"/>
      <c r="H34" s="24"/>
      <c r="I34" s="4"/>
      <c r="J34" s="4"/>
    </row>
    <row r="35" spans="1:10" x14ac:dyDescent="0.25">
      <c r="A35" s="10"/>
      <c r="B35" s="9"/>
      <c r="C35" s="9"/>
      <c r="D35" s="10"/>
      <c r="E35" s="10"/>
      <c r="F35" s="10"/>
      <c r="G35" s="10"/>
      <c r="H35" s="24"/>
      <c r="I35" s="4"/>
      <c r="J35" s="4"/>
    </row>
    <row r="36" spans="1:10" x14ac:dyDescent="0.25">
      <c r="A36" s="4"/>
      <c r="B36" s="6"/>
      <c r="C36" s="6"/>
      <c r="D36" s="4"/>
      <c r="E36" s="4"/>
      <c r="F36" s="4"/>
      <c r="G36" s="4"/>
      <c r="H36" s="24"/>
      <c r="I36" s="4"/>
      <c r="J36" s="4"/>
    </row>
    <row r="37" spans="1:10" x14ac:dyDescent="0.25">
      <c r="A37" s="4"/>
      <c r="B37" s="6"/>
      <c r="C37" s="6"/>
      <c r="D37" s="4"/>
      <c r="E37" s="4"/>
      <c r="F37" s="4"/>
      <c r="G37" s="4"/>
      <c r="H37" s="24"/>
      <c r="I37" s="4"/>
      <c r="J37" s="4"/>
    </row>
    <row r="38" spans="1:10" x14ac:dyDescent="0.25">
      <c r="A38" s="4"/>
      <c r="B38" s="6"/>
      <c r="C38" s="6"/>
      <c r="D38" s="4"/>
      <c r="E38" s="4"/>
      <c r="F38" s="4"/>
      <c r="G38" s="4"/>
      <c r="H38" s="24"/>
      <c r="I38" s="4"/>
      <c r="J38" s="4"/>
    </row>
    <row r="39" spans="1:10" x14ac:dyDescent="0.25">
      <c r="A39" s="4"/>
      <c r="B39" s="6"/>
      <c r="C39" s="6"/>
      <c r="D39" s="4"/>
      <c r="E39" s="4"/>
      <c r="F39" s="4"/>
      <c r="G39" s="4"/>
      <c r="H39" s="24"/>
      <c r="I39" s="4"/>
      <c r="J39" s="4"/>
    </row>
    <row r="40" spans="1:10" x14ac:dyDescent="0.25">
      <c r="A40" s="4"/>
      <c r="B40" s="6"/>
      <c r="C40" s="6"/>
      <c r="D40" s="4"/>
      <c r="E40" s="4"/>
      <c r="F40" s="4"/>
      <c r="G40" s="4"/>
      <c r="H40" s="24"/>
      <c r="I40" s="4"/>
      <c r="J40" s="4"/>
    </row>
    <row r="41" spans="1:10" x14ac:dyDescent="0.25">
      <c r="A41" s="4"/>
      <c r="B41" s="6"/>
      <c r="C41" s="6"/>
      <c r="D41" s="4"/>
      <c r="E41" s="4"/>
      <c r="F41" s="4"/>
      <c r="G41" s="4"/>
      <c r="H41" s="24"/>
      <c r="I41" s="4"/>
      <c r="J41" s="4"/>
    </row>
    <row r="42" spans="1:10" x14ac:dyDescent="0.25">
      <c r="A42" s="4"/>
      <c r="B42" s="6"/>
      <c r="C42" s="6"/>
      <c r="D42" s="4"/>
      <c r="E42" s="4"/>
      <c r="F42" s="4"/>
      <c r="G42" s="4"/>
      <c r="H42" s="24"/>
      <c r="I42" s="4"/>
      <c r="J42" s="4"/>
    </row>
  </sheetData>
  <sheetProtection sheet="1" objects="1" scenarios="1"/>
  <mergeCells count="1">
    <mergeCell ref="A16:D16"/>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4097" r:id="rId4">
          <objectPr defaultSize="0" autoPict="0" r:id="rId5">
            <anchor moveWithCells="1">
              <from>
                <xdr:col>1</xdr:col>
                <xdr:colOff>542925</xdr:colOff>
                <xdr:row>16</xdr:row>
                <xdr:rowOff>95250</xdr:rowOff>
              </from>
              <to>
                <xdr:col>4</xdr:col>
                <xdr:colOff>209550</xdr:colOff>
                <xdr:row>18</xdr:row>
                <xdr:rowOff>123825</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from>
                <xdr:col>1</xdr:col>
                <xdr:colOff>571500</xdr:colOff>
                <xdr:row>19</xdr:row>
                <xdr:rowOff>114300</xdr:rowOff>
              </from>
              <to>
                <xdr:col>3</xdr:col>
                <xdr:colOff>304800</xdr:colOff>
                <xdr:row>21</xdr:row>
                <xdr:rowOff>152400</xdr:rowOff>
              </to>
            </anchor>
          </objectPr>
        </oleObject>
      </mc:Choice>
      <mc:Fallback>
        <oleObject progId="Equation.3" shapeId="409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K42"/>
  <sheetViews>
    <sheetView topLeftCell="A3" zoomScaleNormal="100" workbookViewId="0">
      <selection activeCell="G26" sqref="G26"/>
    </sheetView>
  </sheetViews>
  <sheetFormatPr defaultRowHeight="15.75" x14ac:dyDescent="0.25"/>
  <cols>
    <col min="1" max="1" width="37" customWidth="1"/>
    <col min="2" max="2" width="9.140625" style="1"/>
    <col min="3" max="3" width="10.7109375" style="1" customWidth="1"/>
    <col min="4" max="4" width="15" customWidth="1"/>
    <col min="5" max="5" width="12.42578125" customWidth="1"/>
    <col min="8" max="8" width="9.140625" style="25"/>
  </cols>
  <sheetData>
    <row r="1" spans="1:11" x14ac:dyDescent="0.25">
      <c r="A1" s="44" t="s">
        <v>235</v>
      </c>
      <c r="B1" s="45"/>
      <c r="C1" s="45"/>
      <c r="D1" s="46"/>
      <c r="E1" s="46"/>
      <c r="F1" s="46"/>
      <c r="G1" s="46"/>
      <c r="H1" s="47"/>
      <c r="I1" s="15"/>
      <c r="J1" s="15"/>
      <c r="K1" s="11"/>
    </row>
    <row r="2" spans="1:11" x14ac:dyDescent="0.25">
      <c r="A2" s="46"/>
      <c r="B2" s="45"/>
      <c r="C2" s="45"/>
      <c r="D2" s="46"/>
      <c r="E2" s="46"/>
      <c r="F2" s="46"/>
      <c r="G2" s="46"/>
      <c r="H2" s="47"/>
      <c r="I2" s="15"/>
      <c r="J2" s="15"/>
      <c r="K2" s="11"/>
    </row>
    <row r="3" spans="1:11" x14ac:dyDescent="0.25">
      <c r="A3" s="46" t="s">
        <v>179</v>
      </c>
      <c r="B3" s="45"/>
      <c r="C3" s="45"/>
      <c r="D3" s="46"/>
      <c r="E3" s="46"/>
      <c r="F3" s="46"/>
      <c r="G3" s="46"/>
      <c r="H3" s="47"/>
      <c r="I3" s="15"/>
      <c r="J3" s="15"/>
      <c r="K3" s="11"/>
    </row>
    <row r="4" spans="1:11" ht="15.75" customHeight="1" x14ac:dyDescent="0.25">
      <c r="A4" s="46"/>
      <c r="B4" s="45"/>
      <c r="C4" s="45"/>
      <c r="D4" s="46"/>
      <c r="E4" s="46"/>
      <c r="F4" s="46"/>
      <c r="G4" s="46"/>
      <c r="H4" s="47"/>
      <c r="I4" s="15"/>
      <c r="J4" s="15"/>
      <c r="K4" s="11"/>
    </row>
    <row r="5" spans="1:11" ht="18" x14ac:dyDescent="0.25">
      <c r="A5" s="46" t="s">
        <v>194</v>
      </c>
      <c r="B5" s="45" t="s">
        <v>4</v>
      </c>
      <c r="C5" s="94">
        <v>1</v>
      </c>
      <c r="D5" s="46" t="s">
        <v>236</v>
      </c>
      <c r="E5" s="46"/>
      <c r="F5" s="46"/>
      <c r="G5" s="46"/>
      <c r="H5" s="47"/>
      <c r="I5" s="15"/>
      <c r="J5" s="15"/>
      <c r="K5" s="11"/>
    </row>
    <row r="6" spans="1:11" x14ac:dyDescent="0.25">
      <c r="A6" s="46" t="s">
        <v>240</v>
      </c>
      <c r="B6" s="45" t="s">
        <v>4</v>
      </c>
      <c r="C6" s="98">
        <v>10</v>
      </c>
      <c r="D6" s="46" t="s">
        <v>241</v>
      </c>
      <c r="E6" s="46"/>
      <c r="F6" s="46"/>
      <c r="G6" s="46"/>
      <c r="H6" s="47"/>
      <c r="I6" s="15"/>
      <c r="J6" s="15"/>
      <c r="K6" s="11"/>
    </row>
    <row r="7" spans="1:11" x14ac:dyDescent="0.25">
      <c r="A7" s="46" t="s">
        <v>239</v>
      </c>
      <c r="B7" s="45" t="s">
        <v>4</v>
      </c>
      <c r="C7" s="98">
        <v>1000</v>
      </c>
      <c r="D7" s="46" t="s">
        <v>249</v>
      </c>
      <c r="E7" s="46"/>
      <c r="F7" s="46"/>
      <c r="G7" s="46"/>
      <c r="H7" s="47"/>
      <c r="I7" s="15"/>
      <c r="J7" s="15"/>
      <c r="K7" s="11"/>
    </row>
    <row r="8" spans="1:11" x14ac:dyDescent="0.25">
      <c r="A8" s="46" t="s">
        <v>183</v>
      </c>
      <c r="B8" s="45" t="s">
        <v>4</v>
      </c>
      <c r="C8" s="98">
        <v>0.97499999999999998</v>
      </c>
      <c r="D8" s="46"/>
      <c r="E8" s="46"/>
      <c r="F8" s="46"/>
      <c r="G8" s="46"/>
      <c r="H8" s="47"/>
      <c r="I8" s="15"/>
      <c r="J8" s="15"/>
      <c r="K8" s="11"/>
    </row>
    <row r="9" spans="1:11" x14ac:dyDescent="0.25">
      <c r="A9" s="46" t="s">
        <v>184</v>
      </c>
      <c r="B9" s="45" t="s">
        <v>4</v>
      </c>
      <c r="C9" s="98">
        <v>14.7</v>
      </c>
      <c r="D9" s="46" t="s">
        <v>191</v>
      </c>
      <c r="E9" s="46"/>
      <c r="F9" s="46"/>
      <c r="G9" s="46"/>
      <c r="H9" s="47"/>
      <c r="I9" s="15"/>
      <c r="J9" s="15"/>
      <c r="K9" s="11"/>
    </row>
    <row r="10" spans="1:11" x14ac:dyDescent="0.25">
      <c r="A10" s="46" t="s">
        <v>238</v>
      </c>
      <c r="B10" s="45" t="s">
        <v>4</v>
      </c>
      <c r="C10" s="98">
        <v>1</v>
      </c>
      <c r="D10" s="46"/>
      <c r="E10" s="46"/>
      <c r="F10" s="46"/>
      <c r="G10" s="46"/>
      <c r="H10" s="47"/>
      <c r="I10" s="15"/>
      <c r="J10" s="15"/>
      <c r="K10" s="11"/>
    </row>
    <row r="11" spans="1:11" x14ac:dyDescent="0.25">
      <c r="A11" s="46" t="s">
        <v>237</v>
      </c>
      <c r="B11" s="45" t="s">
        <v>4</v>
      </c>
      <c r="C11" s="98">
        <v>1</v>
      </c>
      <c r="D11" s="46"/>
      <c r="E11" s="46"/>
      <c r="F11" s="46"/>
      <c r="G11" s="46"/>
      <c r="H11" s="47"/>
      <c r="I11" s="15"/>
      <c r="J11" s="15"/>
      <c r="K11" s="11"/>
    </row>
    <row r="12" spans="1:11" x14ac:dyDescent="0.25">
      <c r="A12" s="46" t="s">
        <v>186</v>
      </c>
      <c r="B12" s="45" t="s">
        <v>4</v>
      </c>
      <c r="C12" s="98">
        <v>1</v>
      </c>
      <c r="D12" s="46" t="s">
        <v>192</v>
      </c>
      <c r="E12" s="46"/>
      <c r="F12" s="46"/>
      <c r="G12" s="46"/>
      <c r="H12" s="47"/>
      <c r="I12" s="15"/>
      <c r="J12" s="15"/>
      <c r="K12" s="11"/>
    </row>
    <row r="13" spans="1:11" ht="18" x14ac:dyDescent="0.25">
      <c r="A13" s="46" t="s">
        <v>242</v>
      </c>
      <c r="B13" s="45" t="s">
        <v>4</v>
      </c>
      <c r="C13" s="98">
        <v>0.01</v>
      </c>
      <c r="D13" s="46" t="s">
        <v>243</v>
      </c>
      <c r="E13" s="46"/>
      <c r="F13" s="46"/>
      <c r="G13" s="46"/>
      <c r="H13" s="47"/>
      <c r="I13" s="15"/>
      <c r="J13" s="15"/>
      <c r="K13" s="11"/>
    </row>
    <row r="14" spans="1:11" ht="18" x14ac:dyDescent="0.25">
      <c r="A14" s="46" t="s">
        <v>244</v>
      </c>
      <c r="B14" s="45" t="s">
        <v>4</v>
      </c>
      <c r="C14" s="98">
        <v>1</v>
      </c>
      <c r="D14" s="46" t="s">
        <v>245</v>
      </c>
      <c r="E14" s="46"/>
      <c r="F14" s="46"/>
      <c r="G14" s="46"/>
      <c r="H14" s="47"/>
      <c r="I14" s="15"/>
      <c r="J14" s="15"/>
      <c r="K14" s="11"/>
    </row>
    <row r="15" spans="1:11" x14ac:dyDescent="0.25">
      <c r="A15" s="46"/>
      <c r="B15" s="45"/>
      <c r="C15" s="45"/>
      <c r="D15" s="46"/>
      <c r="E15" s="46"/>
      <c r="F15" s="46"/>
      <c r="G15" s="46"/>
      <c r="H15" s="47"/>
      <c r="I15" s="15"/>
      <c r="J15" s="15"/>
      <c r="K15" s="11"/>
    </row>
    <row r="16" spans="1:11" ht="38.25" customHeight="1" x14ac:dyDescent="0.25">
      <c r="A16" s="108" t="s">
        <v>246</v>
      </c>
      <c r="B16" s="109"/>
      <c r="C16" s="109"/>
      <c r="D16" s="109"/>
      <c r="E16" s="46"/>
      <c r="F16" s="46"/>
      <c r="G16" s="46"/>
      <c r="H16" s="47"/>
      <c r="I16" s="15"/>
      <c r="J16" s="15"/>
      <c r="K16" s="11"/>
    </row>
    <row r="17" spans="1:11" x14ac:dyDescent="0.25">
      <c r="A17" s="46"/>
      <c r="B17" s="45"/>
      <c r="C17" s="45"/>
      <c r="D17" s="46"/>
      <c r="E17" s="46"/>
      <c r="F17" s="46"/>
      <c r="G17" s="46"/>
      <c r="H17" s="47"/>
      <c r="I17" s="15"/>
      <c r="J17" s="15"/>
      <c r="K17" s="11"/>
    </row>
    <row r="18" spans="1:11" x14ac:dyDescent="0.25">
      <c r="A18" s="46" t="s">
        <v>18</v>
      </c>
      <c r="B18" s="45" t="s">
        <v>4</v>
      </c>
      <c r="C18" s="53"/>
      <c r="D18" s="53"/>
      <c r="E18" s="46"/>
      <c r="F18" s="46"/>
      <c r="G18" s="51" t="s">
        <v>247</v>
      </c>
      <c r="H18" s="47"/>
      <c r="I18" s="15"/>
      <c r="J18" s="15"/>
      <c r="K18" s="11"/>
    </row>
    <row r="19" spans="1:11" x14ac:dyDescent="0.25">
      <c r="A19" s="46"/>
      <c r="B19" s="45"/>
      <c r="C19" s="45"/>
      <c r="D19" s="46"/>
      <c r="E19" s="46"/>
      <c r="F19" s="46"/>
      <c r="G19" s="52"/>
      <c r="H19" s="47"/>
      <c r="I19" s="15"/>
      <c r="J19" s="15"/>
      <c r="K19" s="11"/>
    </row>
    <row r="20" spans="1:11" x14ac:dyDescent="0.25">
      <c r="A20" s="46"/>
      <c r="B20" s="45"/>
      <c r="C20" s="45"/>
      <c r="D20" s="46"/>
      <c r="E20" s="46"/>
      <c r="F20" s="46"/>
      <c r="G20" s="52"/>
      <c r="H20" s="47"/>
      <c r="I20" s="15"/>
      <c r="J20" s="15"/>
      <c r="K20" s="11"/>
    </row>
    <row r="21" spans="1:11" x14ac:dyDescent="0.25">
      <c r="A21" s="46" t="s">
        <v>44</v>
      </c>
      <c r="B21" s="45" t="s">
        <v>4</v>
      </c>
      <c r="C21" s="53"/>
      <c r="D21" s="46"/>
      <c r="E21" s="46"/>
      <c r="F21" s="46"/>
      <c r="G21" s="51" t="s">
        <v>248</v>
      </c>
      <c r="H21" s="47"/>
      <c r="I21" s="15"/>
      <c r="J21" s="15"/>
      <c r="K21" s="11"/>
    </row>
    <row r="22" spans="1:11" x14ac:dyDescent="0.25">
      <c r="A22" s="46"/>
      <c r="B22" s="45"/>
      <c r="C22" s="45"/>
      <c r="D22" s="46"/>
      <c r="E22" s="46"/>
      <c r="F22" s="46"/>
      <c r="G22" s="46"/>
      <c r="H22" s="47"/>
      <c r="I22" s="15"/>
      <c r="J22" s="15"/>
      <c r="K22" s="11"/>
    </row>
    <row r="23" spans="1:11" x14ac:dyDescent="0.25">
      <c r="A23" s="54" t="s">
        <v>200</v>
      </c>
      <c r="B23" s="45"/>
      <c r="C23" s="45"/>
      <c r="D23" s="46"/>
      <c r="E23" s="46"/>
      <c r="F23" s="46"/>
      <c r="G23" s="46"/>
      <c r="H23" s="47"/>
      <c r="I23" s="15"/>
      <c r="J23" s="15"/>
      <c r="K23" s="11"/>
    </row>
    <row r="24" spans="1:11" x14ac:dyDescent="0.25">
      <c r="A24" s="46"/>
      <c r="B24" s="45"/>
      <c r="C24" s="45"/>
      <c r="D24" s="46"/>
      <c r="E24" s="46"/>
      <c r="F24" s="46"/>
      <c r="G24" s="46"/>
      <c r="H24" s="47"/>
      <c r="I24" s="15"/>
      <c r="J24" s="15"/>
      <c r="K24" s="11"/>
    </row>
    <row r="25" spans="1:11" s="23" customFormat="1" x14ac:dyDescent="0.25">
      <c r="A25" s="75" t="s">
        <v>44</v>
      </c>
      <c r="B25" s="76" t="s">
        <v>4</v>
      </c>
      <c r="C25" s="77" t="s">
        <v>254</v>
      </c>
      <c r="D25" s="75"/>
      <c r="E25" s="75"/>
      <c r="F25" s="76" t="s">
        <v>4</v>
      </c>
      <c r="G25" s="80">
        <f>(C13*C7)/(500*C5*C14)</f>
        <v>0.02</v>
      </c>
      <c r="H25" s="79" t="s">
        <v>44</v>
      </c>
      <c r="I25" s="21"/>
      <c r="J25" s="21"/>
      <c r="K25" s="22"/>
    </row>
    <row r="26" spans="1:11" x14ac:dyDescent="0.25">
      <c r="A26" s="46"/>
      <c r="B26" s="45"/>
      <c r="C26" s="45"/>
      <c r="D26" s="46"/>
      <c r="E26" s="46"/>
      <c r="F26" s="45"/>
      <c r="G26" s="44"/>
      <c r="H26" s="47"/>
      <c r="I26" s="15"/>
      <c r="J26" s="15"/>
      <c r="K26" s="11"/>
    </row>
    <row r="27" spans="1:11" s="28" customFormat="1" ht="18" x14ac:dyDescent="0.25">
      <c r="A27" s="59" t="s">
        <v>18</v>
      </c>
      <c r="B27" s="60" t="s">
        <v>4</v>
      </c>
      <c r="C27" s="61" t="s">
        <v>250</v>
      </c>
      <c r="D27" s="59"/>
      <c r="E27" s="59"/>
      <c r="F27" s="60" t="s">
        <v>4</v>
      </c>
      <c r="G27" s="66">
        <f>(G25*C5^0.5)/(38*C8*C12*C11*C10*(C9-C6)^0.5)</f>
        <v>2.4899627747068426E-4</v>
      </c>
      <c r="H27" s="63" t="s">
        <v>268</v>
      </c>
      <c r="I27" s="26"/>
      <c r="J27" s="26"/>
      <c r="K27" s="27"/>
    </row>
    <row r="28" spans="1:11" x14ac:dyDescent="0.25">
      <c r="A28" s="46"/>
      <c r="B28" s="45"/>
      <c r="C28" s="45"/>
      <c r="D28" s="46"/>
      <c r="E28" s="46"/>
      <c r="F28" s="46"/>
      <c r="G28" s="46"/>
      <c r="H28" s="47"/>
      <c r="I28" s="15"/>
      <c r="J28" s="15"/>
      <c r="K28" s="11"/>
    </row>
    <row r="29" spans="1:11" x14ac:dyDescent="0.25">
      <c r="A29" s="19"/>
      <c r="B29" s="20"/>
      <c r="C29" s="20"/>
      <c r="D29" s="19"/>
      <c r="E29" s="19"/>
      <c r="F29" s="19"/>
      <c r="G29" s="19"/>
      <c r="H29" s="29"/>
      <c r="I29" s="15"/>
      <c r="J29" s="15"/>
      <c r="K29" s="11"/>
    </row>
    <row r="30" spans="1:11" x14ac:dyDescent="0.25">
      <c r="A30" s="102" t="s">
        <v>425</v>
      </c>
      <c r="B30" s="20"/>
      <c r="C30" s="20"/>
      <c r="D30" s="19"/>
      <c r="E30" s="19"/>
      <c r="F30" s="19"/>
      <c r="G30" s="19"/>
      <c r="H30" s="29"/>
      <c r="I30" s="15"/>
      <c r="J30" s="15"/>
      <c r="K30" s="11"/>
    </row>
    <row r="31" spans="1:11" x14ac:dyDescent="0.25">
      <c r="A31" s="102" t="s">
        <v>426</v>
      </c>
      <c r="B31" s="20"/>
      <c r="C31" s="20"/>
      <c r="D31" s="19"/>
      <c r="E31" s="19"/>
      <c r="F31" s="19"/>
      <c r="G31" s="19"/>
      <c r="H31" s="29"/>
      <c r="I31" s="15"/>
      <c r="J31" s="15"/>
      <c r="K31" s="11"/>
    </row>
    <row r="32" spans="1:11" x14ac:dyDescent="0.25">
      <c r="A32" s="102" t="s">
        <v>427</v>
      </c>
      <c r="B32" s="20"/>
      <c r="C32" s="20"/>
      <c r="D32" s="19"/>
      <c r="E32" s="19"/>
      <c r="F32" s="19"/>
      <c r="G32" s="19"/>
      <c r="H32" s="29"/>
      <c r="I32" s="15"/>
      <c r="J32" s="15"/>
      <c r="K32" s="11"/>
    </row>
    <row r="33" spans="1:10" x14ac:dyDescent="0.25">
      <c r="A33" s="102" t="s">
        <v>428</v>
      </c>
      <c r="B33" s="9"/>
      <c r="C33" s="9"/>
      <c r="D33" s="10"/>
      <c r="E33" s="10"/>
      <c r="F33" s="10"/>
      <c r="G33" s="10"/>
      <c r="H33" s="24"/>
      <c r="I33" s="4"/>
      <c r="J33" s="4"/>
    </row>
    <row r="34" spans="1:10" x14ac:dyDescent="0.25">
      <c r="A34" s="103" t="s">
        <v>429</v>
      </c>
      <c r="B34" s="9"/>
      <c r="C34" s="9"/>
      <c r="D34" s="10"/>
      <c r="E34" s="10"/>
      <c r="F34" s="10"/>
      <c r="G34" s="10"/>
      <c r="H34" s="24"/>
      <c r="I34" s="4"/>
      <c r="J34" s="4"/>
    </row>
    <row r="35" spans="1:10" x14ac:dyDescent="0.25">
      <c r="A35" s="10"/>
      <c r="B35" s="9"/>
      <c r="C35" s="9"/>
      <c r="D35" s="10"/>
      <c r="E35" s="10"/>
      <c r="F35" s="10"/>
      <c r="G35" s="10"/>
      <c r="H35" s="24"/>
      <c r="I35" s="4"/>
      <c r="J35" s="4"/>
    </row>
    <row r="36" spans="1:10" x14ac:dyDescent="0.25">
      <c r="A36" s="4"/>
      <c r="B36" s="6"/>
      <c r="C36" s="6"/>
      <c r="D36" s="4"/>
      <c r="E36" s="4"/>
      <c r="F36" s="4"/>
      <c r="G36" s="4"/>
      <c r="H36" s="24"/>
      <c r="I36" s="4"/>
      <c r="J36" s="4"/>
    </row>
    <row r="37" spans="1:10" x14ac:dyDescent="0.25">
      <c r="A37" s="4"/>
      <c r="B37" s="6"/>
      <c r="C37" s="6"/>
      <c r="D37" s="4"/>
      <c r="E37" s="4"/>
      <c r="F37" s="4"/>
      <c r="G37" s="4"/>
      <c r="H37" s="24"/>
      <c r="I37" s="4"/>
      <c r="J37" s="4"/>
    </row>
    <row r="38" spans="1:10" x14ac:dyDescent="0.25">
      <c r="A38" s="4"/>
      <c r="B38" s="6"/>
      <c r="C38" s="6"/>
      <c r="D38" s="4"/>
      <c r="E38" s="4"/>
      <c r="F38" s="4"/>
      <c r="G38" s="4"/>
      <c r="H38" s="24"/>
      <c r="I38" s="4"/>
      <c r="J38" s="4"/>
    </row>
    <row r="39" spans="1:10" x14ac:dyDescent="0.25">
      <c r="A39" s="4"/>
      <c r="B39" s="6"/>
      <c r="C39" s="6"/>
      <c r="D39" s="4"/>
      <c r="E39" s="4"/>
      <c r="F39" s="4"/>
      <c r="G39" s="4"/>
      <c r="H39" s="24"/>
      <c r="I39" s="4"/>
      <c r="J39" s="4"/>
    </row>
    <row r="40" spans="1:10" x14ac:dyDescent="0.25">
      <c r="A40" s="4"/>
      <c r="B40" s="6"/>
      <c r="C40" s="6"/>
      <c r="D40" s="4"/>
      <c r="E40" s="4"/>
      <c r="F40" s="4"/>
      <c r="G40" s="4"/>
      <c r="H40" s="24"/>
      <c r="I40" s="4"/>
      <c r="J40" s="4"/>
    </row>
    <row r="41" spans="1:10" x14ac:dyDescent="0.25">
      <c r="A41" s="4"/>
      <c r="B41" s="6"/>
      <c r="C41" s="6"/>
      <c r="D41" s="4"/>
      <c r="E41" s="4"/>
      <c r="F41" s="4"/>
      <c r="G41" s="4"/>
      <c r="H41" s="24"/>
      <c r="I41" s="4"/>
      <c r="J41" s="4"/>
    </row>
    <row r="42" spans="1:10" x14ac:dyDescent="0.25">
      <c r="A42" s="4"/>
      <c r="B42" s="6"/>
      <c r="C42" s="6"/>
      <c r="D42" s="4"/>
      <c r="E42" s="4"/>
      <c r="F42" s="4"/>
      <c r="G42" s="4"/>
      <c r="H42" s="24"/>
      <c r="I42" s="4"/>
      <c r="J42" s="4"/>
    </row>
  </sheetData>
  <sheetProtection sheet="1" objects="1" scenarios="1"/>
  <mergeCells count="1">
    <mergeCell ref="A16:D16"/>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5121" r:id="rId4">
          <objectPr defaultSize="0" autoPict="0" r:id="rId5">
            <anchor moveWithCells="1">
              <from>
                <xdr:col>1</xdr:col>
                <xdr:colOff>523875</xdr:colOff>
                <xdr:row>16</xdr:row>
                <xdr:rowOff>66675</xdr:rowOff>
              </from>
              <to>
                <xdr:col>4</xdr:col>
                <xdr:colOff>342900</xdr:colOff>
                <xdr:row>18</xdr:row>
                <xdr:rowOff>161925</xdr:rowOff>
              </to>
            </anchor>
          </objectPr>
        </oleObject>
      </mc:Choice>
      <mc:Fallback>
        <oleObject progId="Equation.3" shapeId="5121" r:id="rId4"/>
      </mc:Fallback>
    </mc:AlternateContent>
    <mc:AlternateContent xmlns:mc="http://schemas.openxmlformats.org/markup-compatibility/2006">
      <mc:Choice Requires="x14">
        <oleObject progId="Equation.3" shapeId="5122" r:id="rId6">
          <objectPr defaultSize="0" autoPict="0" r:id="rId7">
            <anchor moveWithCells="1">
              <from>
                <xdr:col>1</xdr:col>
                <xdr:colOff>590550</xdr:colOff>
                <xdr:row>19</xdr:row>
                <xdr:rowOff>180975</xdr:rowOff>
              </from>
              <to>
                <xdr:col>2</xdr:col>
                <xdr:colOff>695325</xdr:colOff>
                <xdr:row>22</xdr:row>
                <xdr:rowOff>0</xdr:rowOff>
              </to>
            </anchor>
          </objectPr>
        </oleObject>
      </mc:Choice>
      <mc:Fallback>
        <oleObject progId="Equation.3" shapeId="5122"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K41"/>
  <sheetViews>
    <sheetView topLeftCell="A3" zoomScaleNormal="100" workbookViewId="0">
      <selection activeCell="G26" sqref="G26"/>
    </sheetView>
  </sheetViews>
  <sheetFormatPr defaultRowHeight="15.75" x14ac:dyDescent="0.25"/>
  <cols>
    <col min="1" max="1" width="37" customWidth="1"/>
    <col min="2" max="2" width="9.140625" style="1"/>
    <col min="3" max="3" width="10.7109375" style="1" customWidth="1"/>
    <col min="4" max="4" width="15" customWidth="1"/>
    <col min="5" max="5" width="12.42578125" customWidth="1"/>
    <col min="7" max="7" width="9.140625" style="13"/>
    <col min="8" max="8" width="9.140625" style="25"/>
  </cols>
  <sheetData>
    <row r="1" spans="1:11" x14ac:dyDescent="0.25">
      <c r="A1" s="44" t="s">
        <v>251</v>
      </c>
      <c r="B1" s="45"/>
      <c r="C1" s="45"/>
      <c r="D1" s="46"/>
      <c r="E1" s="46"/>
      <c r="F1" s="46"/>
      <c r="G1" s="44"/>
      <c r="H1" s="47"/>
      <c r="I1" s="15"/>
      <c r="J1" s="15"/>
      <c r="K1" s="11"/>
    </row>
    <row r="2" spans="1:11" x14ac:dyDescent="0.25">
      <c r="A2" s="46"/>
      <c r="B2" s="45"/>
      <c r="C2" s="45"/>
      <c r="D2" s="46"/>
      <c r="E2" s="46"/>
      <c r="F2" s="46"/>
      <c r="G2" s="44"/>
      <c r="H2" s="47"/>
      <c r="I2" s="15"/>
      <c r="J2" s="15"/>
      <c r="K2" s="11"/>
    </row>
    <row r="3" spans="1:11" x14ac:dyDescent="0.25">
      <c r="A3" s="46" t="s">
        <v>179</v>
      </c>
      <c r="B3" s="45"/>
      <c r="C3" s="45"/>
      <c r="D3" s="46"/>
      <c r="E3" s="46"/>
      <c r="F3" s="46"/>
      <c r="G3" s="44"/>
      <c r="H3" s="47"/>
      <c r="I3" s="15"/>
      <c r="J3" s="15"/>
      <c r="K3" s="11"/>
    </row>
    <row r="4" spans="1:11" ht="15.75" customHeight="1" x14ac:dyDescent="0.25">
      <c r="A4" s="46"/>
      <c r="B4" s="45"/>
      <c r="C4" s="45"/>
      <c r="D4" s="46"/>
      <c r="E4" s="46"/>
      <c r="F4" s="46"/>
      <c r="G4" s="44"/>
      <c r="H4" s="47"/>
      <c r="I4" s="15"/>
      <c r="J4" s="15"/>
      <c r="K4" s="11"/>
    </row>
    <row r="5" spans="1:11" ht="18" x14ac:dyDescent="0.25">
      <c r="A5" s="46" t="s">
        <v>194</v>
      </c>
      <c r="B5" s="45" t="s">
        <v>4</v>
      </c>
      <c r="C5" s="94">
        <v>1</v>
      </c>
      <c r="D5" s="46" t="s">
        <v>236</v>
      </c>
      <c r="E5" s="46"/>
      <c r="F5" s="46"/>
      <c r="G5" s="44"/>
      <c r="H5" s="47"/>
      <c r="I5" s="15"/>
      <c r="J5" s="15"/>
      <c r="K5" s="11"/>
    </row>
    <row r="6" spans="1:11" x14ac:dyDescent="0.25">
      <c r="A6" s="46" t="s">
        <v>240</v>
      </c>
      <c r="B6" s="45" t="s">
        <v>4</v>
      </c>
      <c r="C6" s="98">
        <v>10</v>
      </c>
      <c r="D6" s="46" t="s">
        <v>241</v>
      </c>
      <c r="E6" s="46"/>
      <c r="F6" s="46"/>
      <c r="G6" s="44"/>
      <c r="H6" s="47"/>
      <c r="I6" s="15"/>
      <c r="J6" s="15"/>
      <c r="K6" s="11"/>
    </row>
    <row r="7" spans="1:11" x14ac:dyDescent="0.25">
      <c r="A7" s="46" t="s">
        <v>239</v>
      </c>
      <c r="B7" s="45" t="s">
        <v>4</v>
      </c>
      <c r="C7" s="98">
        <v>1797</v>
      </c>
      <c r="D7" s="46" t="s">
        <v>249</v>
      </c>
      <c r="E7" s="46"/>
      <c r="F7" s="46"/>
      <c r="G7" s="44"/>
      <c r="H7" s="47"/>
      <c r="I7" s="15"/>
      <c r="J7" s="15"/>
      <c r="K7" s="11"/>
    </row>
    <row r="8" spans="1:11" x14ac:dyDescent="0.25">
      <c r="A8" s="46" t="s">
        <v>184</v>
      </c>
      <c r="B8" s="45" t="s">
        <v>4</v>
      </c>
      <c r="C8" s="98">
        <v>14.7</v>
      </c>
      <c r="D8" s="46" t="s">
        <v>191</v>
      </c>
      <c r="E8" s="46"/>
      <c r="F8" s="46"/>
      <c r="G8" s="44"/>
      <c r="H8" s="47"/>
      <c r="I8" s="15"/>
      <c r="J8" s="15"/>
      <c r="K8" s="11"/>
    </row>
    <row r="9" spans="1:11" x14ac:dyDescent="0.25">
      <c r="A9" s="46" t="s">
        <v>252</v>
      </c>
      <c r="B9" s="45" t="s">
        <v>4</v>
      </c>
      <c r="C9" s="98">
        <v>17</v>
      </c>
      <c r="D9" s="46" t="s">
        <v>253</v>
      </c>
      <c r="E9" s="46"/>
      <c r="F9" s="46"/>
      <c r="G9" s="44"/>
      <c r="H9" s="47"/>
      <c r="I9" s="15"/>
      <c r="J9" s="15"/>
      <c r="K9" s="11"/>
    </row>
    <row r="10" spans="1:11" ht="18" x14ac:dyDescent="0.25">
      <c r="A10" s="46" t="s">
        <v>242</v>
      </c>
      <c r="B10" s="45" t="s">
        <v>4</v>
      </c>
      <c r="C10" s="98">
        <v>0.01</v>
      </c>
      <c r="D10" s="46" t="s">
        <v>243</v>
      </c>
      <c r="E10" s="46"/>
      <c r="F10" s="46"/>
      <c r="G10" s="44"/>
      <c r="H10" s="47"/>
      <c r="I10" s="15"/>
      <c r="J10" s="15"/>
      <c r="K10" s="11"/>
    </row>
    <row r="11" spans="1:11" ht="18" x14ac:dyDescent="0.25">
      <c r="A11" s="46" t="s">
        <v>244</v>
      </c>
      <c r="B11" s="45" t="s">
        <v>4</v>
      </c>
      <c r="C11" s="98">
        <v>1</v>
      </c>
      <c r="D11" s="46" t="s">
        <v>245</v>
      </c>
      <c r="E11" s="46"/>
      <c r="F11" s="46"/>
      <c r="G11" s="44"/>
      <c r="H11" s="47"/>
      <c r="I11" s="15"/>
      <c r="J11" s="15"/>
      <c r="K11" s="11"/>
    </row>
    <row r="12" spans="1:11" x14ac:dyDescent="0.25">
      <c r="A12" s="46" t="s">
        <v>255</v>
      </c>
      <c r="B12" s="45" t="s">
        <v>4</v>
      </c>
      <c r="C12" s="98">
        <v>1</v>
      </c>
      <c r="D12" s="46" t="s">
        <v>257</v>
      </c>
      <c r="E12" s="46"/>
      <c r="F12" s="46"/>
      <c r="G12" s="44"/>
      <c r="H12" s="47"/>
      <c r="I12" s="15"/>
      <c r="J12" s="15"/>
      <c r="K12" s="11"/>
    </row>
    <row r="13" spans="1:11" ht="16.5" x14ac:dyDescent="0.3">
      <c r="A13" s="46" t="s">
        <v>256</v>
      </c>
      <c r="B13" s="45" t="s">
        <v>4</v>
      </c>
      <c r="C13" s="98">
        <v>4.53</v>
      </c>
      <c r="D13" s="46" t="s">
        <v>257</v>
      </c>
      <c r="E13" s="46"/>
      <c r="F13" s="46"/>
      <c r="G13" s="44"/>
      <c r="H13" s="47"/>
      <c r="I13" s="15"/>
      <c r="J13" s="15"/>
      <c r="K13" s="11"/>
    </row>
    <row r="14" spans="1:11" x14ac:dyDescent="0.25">
      <c r="A14" s="46"/>
      <c r="B14" s="45"/>
      <c r="C14" s="45"/>
      <c r="D14" s="46"/>
      <c r="E14" s="46"/>
      <c r="F14" s="46"/>
      <c r="G14" s="44"/>
      <c r="H14" s="47"/>
      <c r="I14" s="15"/>
      <c r="J14" s="15"/>
      <c r="K14" s="11"/>
    </row>
    <row r="15" spans="1:11" ht="38.25" customHeight="1" x14ac:dyDescent="0.25">
      <c r="A15" s="108" t="s">
        <v>258</v>
      </c>
      <c r="B15" s="109"/>
      <c r="C15" s="109"/>
      <c r="D15" s="109"/>
      <c r="E15" s="46"/>
      <c r="F15" s="46"/>
      <c r="G15" s="44"/>
      <c r="H15" s="47"/>
      <c r="I15" s="15"/>
      <c r="J15" s="15"/>
      <c r="K15" s="11"/>
    </row>
    <row r="16" spans="1:11" x14ac:dyDescent="0.25">
      <c r="A16" s="46"/>
      <c r="B16" s="45"/>
      <c r="C16" s="45"/>
      <c r="D16" s="46"/>
      <c r="E16" s="46"/>
      <c r="F16" s="46"/>
      <c r="G16" s="44"/>
      <c r="H16" s="47"/>
      <c r="I16" s="15"/>
      <c r="J16" s="15"/>
      <c r="K16" s="11"/>
    </row>
    <row r="17" spans="1:11" x14ac:dyDescent="0.25">
      <c r="A17" s="46" t="s">
        <v>52</v>
      </c>
      <c r="B17" s="45" t="s">
        <v>4</v>
      </c>
      <c r="C17" s="53"/>
      <c r="D17" s="53"/>
      <c r="E17" s="46"/>
      <c r="F17" s="46"/>
      <c r="G17" s="51" t="s">
        <v>259</v>
      </c>
      <c r="H17" s="47"/>
      <c r="I17" s="15"/>
      <c r="J17" s="15"/>
      <c r="K17" s="11"/>
    </row>
    <row r="18" spans="1:11" ht="26.25" customHeight="1" x14ac:dyDescent="0.25">
      <c r="A18" s="46"/>
      <c r="B18" s="45"/>
      <c r="C18" s="45"/>
      <c r="D18" s="46"/>
      <c r="E18" s="46"/>
      <c r="F18" s="46"/>
      <c r="G18" s="51"/>
      <c r="H18" s="47"/>
      <c r="I18" s="15"/>
      <c r="J18" s="15"/>
      <c r="K18" s="11"/>
    </row>
    <row r="19" spans="1:11" x14ac:dyDescent="0.25">
      <c r="A19" s="46" t="s">
        <v>52</v>
      </c>
      <c r="B19" s="45" t="s">
        <v>4</v>
      </c>
      <c r="C19" s="81"/>
      <c r="D19" s="46"/>
      <c r="E19" s="46"/>
      <c r="F19" s="46"/>
      <c r="G19" s="51" t="s">
        <v>260</v>
      </c>
      <c r="H19" s="47"/>
      <c r="I19" s="15"/>
      <c r="J19" s="15"/>
      <c r="K19" s="11"/>
    </row>
    <row r="20" spans="1:11" ht="34.5" customHeight="1" x14ac:dyDescent="0.25">
      <c r="A20" s="46"/>
      <c r="B20" s="45"/>
      <c r="C20" s="45"/>
      <c r="D20" s="46"/>
      <c r="E20" s="46"/>
      <c r="F20" s="46"/>
      <c r="G20" s="51"/>
      <c r="H20" s="47"/>
      <c r="I20" s="15"/>
      <c r="J20" s="15"/>
      <c r="K20" s="11"/>
    </row>
    <row r="21" spans="1:11" x14ac:dyDescent="0.25">
      <c r="A21" s="46" t="s">
        <v>44</v>
      </c>
      <c r="B21" s="45" t="s">
        <v>4</v>
      </c>
      <c r="C21" s="53"/>
      <c r="D21" s="46"/>
      <c r="E21" s="46"/>
      <c r="F21" s="46"/>
      <c r="G21" s="51" t="s">
        <v>248</v>
      </c>
      <c r="H21" s="47"/>
      <c r="I21" s="15"/>
      <c r="J21" s="15"/>
      <c r="K21" s="11"/>
    </row>
    <row r="22" spans="1:11" x14ac:dyDescent="0.25">
      <c r="A22" s="46"/>
      <c r="B22" s="45"/>
      <c r="C22" s="45"/>
      <c r="D22" s="46"/>
      <c r="E22" s="46"/>
      <c r="F22" s="46"/>
      <c r="G22" s="44"/>
      <c r="H22" s="47"/>
      <c r="I22" s="15"/>
      <c r="J22" s="15"/>
      <c r="K22" s="11"/>
    </row>
    <row r="23" spans="1:11" x14ac:dyDescent="0.25">
      <c r="A23" s="54" t="s">
        <v>200</v>
      </c>
      <c r="B23" s="45"/>
      <c r="C23" s="45"/>
      <c r="D23" s="46"/>
      <c r="E23" s="46"/>
      <c r="F23" s="46"/>
      <c r="G23" s="44"/>
      <c r="H23" s="47"/>
      <c r="I23" s="15"/>
      <c r="J23" s="15"/>
      <c r="K23" s="11"/>
    </row>
    <row r="24" spans="1:11" x14ac:dyDescent="0.25">
      <c r="A24" s="46"/>
      <c r="B24" s="45"/>
      <c r="C24" s="45"/>
      <c r="D24" s="46"/>
      <c r="E24" s="46"/>
      <c r="F24" s="46"/>
      <c r="G24" s="44"/>
      <c r="H24" s="47"/>
      <c r="I24" s="15"/>
      <c r="J24" s="15"/>
      <c r="K24" s="11"/>
    </row>
    <row r="25" spans="1:11" s="23" customFormat="1" x14ac:dyDescent="0.25">
      <c r="A25" s="75" t="s">
        <v>44</v>
      </c>
      <c r="B25" s="76" t="s">
        <v>4</v>
      </c>
      <c r="C25" s="77" t="s">
        <v>262</v>
      </c>
      <c r="D25" s="75"/>
      <c r="E25" s="75"/>
      <c r="F25" s="76" t="s">
        <v>4</v>
      </c>
      <c r="G25" s="80">
        <f>(C10*C7)/(500*C5*C11)</f>
        <v>3.594E-2</v>
      </c>
      <c r="H25" s="79" t="s">
        <v>44</v>
      </c>
      <c r="I25" s="21"/>
      <c r="J25" s="21"/>
      <c r="K25" s="22"/>
    </row>
    <row r="26" spans="1:11" x14ac:dyDescent="0.25">
      <c r="A26" s="46"/>
      <c r="B26" s="45"/>
      <c r="C26" s="45"/>
      <c r="D26" s="46"/>
      <c r="E26" s="46"/>
      <c r="F26" s="45"/>
      <c r="G26" s="44"/>
      <c r="H26" s="47"/>
      <c r="I26" s="15"/>
      <c r="J26" s="15"/>
      <c r="K26" s="11"/>
    </row>
    <row r="27" spans="1:11" ht="18" x14ac:dyDescent="0.25">
      <c r="A27" s="59" t="s">
        <v>261</v>
      </c>
      <c r="B27" s="60" t="s">
        <v>4</v>
      </c>
      <c r="C27" s="61" t="s">
        <v>263</v>
      </c>
      <c r="D27" s="59"/>
      <c r="E27" s="59"/>
      <c r="F27" s="60" t="s">
        <v>4</v>
      </c>
      <c r="G27" s="66">
        <f>(G25*2800*C5)/(C12*(C9^0.5))</f>
        <v>24.406845018656259</v>
      </c>
      <c r="H27" s="47"/>
      <c r="I27" s="15"/>
      <c r="J27" s="15"/>
      <c r="K27" s="11"/>
    </row>
    <row r="28" spans="1:11" x14ac:dyDescent="0.25">
      <c r="A28" s="46"/>
      <c r="B28" s="45"/>
      <c r="C28" s="45"/>
      <c r="D28" s="46"/>
      <c r="E28" s="46"/>
      <c r="F28" s="46"/>
      <c r="G28" s="44"/>
      <c r="H28" s="47"/>
      <c r="I28" s="15"/>
      <c r="J28" s="15"/>
      <c r="K28" s="11"/>
    </row>
    <row r="29" spans="1:11" ht="18" x14ac:dyDescent="0.25">
      <c r="A29" s="46" t="s">
        <v>264</v>
      </c>
      <c r="B29" s="45" t="s">
        <v>4</v>
      </c>
      <c r="C29" s="53" t="s">
        <v>265</v>
      </c>
      <c r="D29" s="46"/>
      <c r="E29" s="46"/>
      <c r="F29" s="45" t="s">
        <v>4</v>
      </c>
      <c r="G29" s="44">
        <f>(12700*G25)/(C13*(C9^0.5))</f>
        <v>24.437632587270144</v>
      </c>
      <c r="H29" s="47"/>
      <c r="I29" s="36"/>
      <c r="J29" s="15"/>
      <c r="K29" s="11"/>
    </row>
    <row r="30" spans="1:11" x14ac:dyDescent="0.25">
      <c r="A30" s="46"/>
      <c r="B30" s="45"/>
      <c r="C30" s="45"/>
      <c r="D30" s="46"/>
      <c r="E30" s="46"/>
      <c r="F30" s="46"/>
      <c r="G30" s="44"/>
      <c r="H30" s="47"/>
      <c r="I30" s="15"/>
      <c r="J30" s="15"/>
      <c r="K30" s="11"/>
    </row>
    <row r="31" spans="1:11" x14ac:dyDescent="0.25">
      <c r="A31" s="19"/>
      <c r="B31" s="20"/>
      <c r="C31" s="20"/>
      <c r="D31" s="19"/>
      <c r="E31" s="19"/>
      <c r="F31" s="19"/>
      <c r="G31" s="30"/>
      <c r="H31" s="29"/>
      <c r="I31" s="15"/>
      <c r="J31" s="15"/>
      <c r="K31" s="11"/>
    </row>
    <row r="32" spans="1:11" x14ac:dyDescent="0.25">
      <c r="A32" s="102" t="s">
        <v>425</v>
      </c>
      <c r="B32" s="9"/>
      <c r="C32" s="9"/>
      <c r="D32" s="10"/>
      <c r="E32" s="10"/>
      <c r="F32" s="10"/>
      <c r="G32" s="34"/>
      <c r="H32" s="24"/>
      <c r="I32" s="4"/>
      <c r="J32" s="4"/>
    </row>
    <row r="33" spans="1:10" x14ac:dyDescent="0.25">
      <c r="A33" s="102" t="s">
        <v>426</v>
      </c>
      <c r="B33" s="9"/>
      <c r="C33" s="9"/>
      <c r="D33" s="10"/>
      <c r="E33" s="10"/>
      <c r="F33" s="10"/>
      <c r="G33" s="34"/>
      <c r="H33" s="24"/>
      <c r="I33" s="4"/>
      <c r="J33" s="4"/>
    </row>
    <row r="34" spans="1:10" x14ac:dyDescent="0.25">
      <c r="A34" s="102" t="s">
        <v>427</v>
      </c>
      <c r="B34" s="9"/>
      <c r="C34" s="9"/>
      <c r="D34" s="10"/>
      <c r="E34" s="10"/>
      <c r="F34" s="10"/>
      <c r="G34" s="34"/>
      <c r="H34" s="24"/>
      <c r="I34" s="4"/>
      <c r="J34" s="4"/>
    </row>
    <row r="35" spans="1:10" x14ac:dyDescent="0.25">
      <c r="A35" s="102" t="s">
        <v>428</v>
      </c>
      <c r="B35" s="6"/>
      <c r="C35" s="6"/>
      <c r="D35" s="4"/>
      <c r="E35" s="4"/>
      <c r="F35" s="4"/>
      <c r="G35" s="35"/>
      <c r="H35" s="24"/>
      <c r="I35" s="4"/>
      <c r="J35" s="4"/>
    </row>
    <row r="36" spans="1:10" x14ac:dyDescent="0.25">
      <c r="A36" s="103" t="s">
        <v>429</v>
      </c>
      <c r="B36" s="6"/>
      <c r="C36" s="6"/>
      <c r="D36" s="4"/>
      <c r="E36" s="4"/>
      <c r="F36" s="4"/>
      <c r="G36" s="35"/>
      <c r="H36" s="24"/>
      <c r="I36" s="4"/>
      <c r="J36" s="4"/>
    </row>
    <row r="37" spans="1:10" x14ac:dyDescent="0.25">
      <c r="A37" s="4"/>
      <c r="B37" s="6"/>
      <c r="C37" s="6"/>
      <c r="D37" s="4"/>
      <c r="E37" s="4"/>
      <c r="F37" s="4"/>
      <c r="G37" s="35"/>
      <c r="H37" s="24"/>
      <c r="I37" s="4"/>
      <c r="J37" s="4"/>
    </row>
    <row r="38" spans="1:10" x14ac:dyDescent="0.25">
      <c r="A38" s="4"/>
      <c r="B38" s="6"/>
      <c r="C38" s="6"/>
      <c r="D38" s="4"/>
      <c r="E38" s="4"/>
      <c r="F38" s="4"/>
      <c r="G38" s="35"/>
      <c r="H38" s="24"/>
      <c r="I38" s="4"/>
      <c r="J38" s="4"/>
    </row>
    <row r="39" spans="1:10" x14ac:dyDescent="0.25">
      <c r="A39" s="4"/>
      <c r="B39" s="6"/>
      <c r="C39" s="6"/>
      <c r="D39" s="4"/>
      <c r="E39" s="4"/>
      <c r="F39" s="4"/>
      <c r="G39" s="35"/>
      <c r="H39" s="24"/>
      <c r="I39" s="4"/>
      <c r="J39" s="4"/>
    </row>
    <row r="40" spans="1:10" x14ac:dyDescent="0.25">
      <c r="A40" s="4"/>
      <c r="B40" s="6"/>
      <c r="C40" s="6"/>
      <c r="D40" s="4"/>
      <c r="E40" s="4"/>
      <c r="F40" s="4"/>
      <c r="G40" s="35"/>
      <c r="H40" s="24"/>
      <c r="I40" s="4"/>
      <c r="J40" s="4"/>
    </row>
    <row r="41" spans="1:10" x14ac:dyDescent="0.25">
      <c r="A41" s="4"/>
      <c r="B41" s="6"/>
      <c r="C41" s="6"/>
      <c r="D41" s="4"/>
      <c r="E41" s="4"/>
      <c r="F41" s="4"/>
      <c r="G41" s="35"/>
      <c r="H41" s="24"/>
      <c r="I41" s="4"/>
      <c r="J41" s="4"/>
    </row>
  </sheetData>
  <sheetProtection sheet="1" objects="1" scenarios="1"/>
  <mergeCells count="1">
    <mergeCell ref="A15:D15"/>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6145" r:id="rId4">
          <objectPr defaultSize="0" autoPict="0" r:id="rId5">
            <anchor moveWithCells="1">
              <from>
                <xdr:col>1</xdr:col>
                <xdr:colOff>552450</xdr:colOff>
                <xdr:row>15</xdr:row>
                <xdr:rowOff>28575</xdr:rowOff>
              </from>
              <to>
                <xdr:col>3</xdr:col>
                <xdr:colOff>304800</xdr:colOff>
                <xdr:row>17</xdr:row>
                <xdr:rowOff>95250</xdr:rowOff>
              </to>
            </anchor>
          </objectPr>
        </oleObject>
      </mc:Choice>
      <mc:Fallback>
        <oleObject progId="Equation.3" shapeId="6145" r:id="rId4"/>
      </mc:Fallback>
    </mc:AlternateContent>
    <mc:AlternateContent xmlns:mc="http://schemas.openxmlformats.org/markup-compatibility/2006">
      <mc:Choice Requires="x14">
        <oleObject progId="Equation.3" shapeId="6146" r:id="rId6">
          <objectPr defaultSize="0" autoPict="0" r:id="rId7">
            <anchor moveWithCells="1">
              <from>
                <xdr:col>1</xdr:col>
                <xdr:colOff>561975</xdr:colOff>
                <xdr:row>17</xdr:row>
                <xdr:rowOff>190500</xdr:rowOff>
              </from>
              <to>
                <xdr:col>3</xdr:col>
                <xdr:colOff>152400</xdr:colOff>
                <xdr:row>19</xdr:row>
                <xdr:rowOff>104775</xdr:rowOff>
              </to>
            </anchor>
          </objectPr>
        </oleObject>
      </mc:Choice>
      <mc:Fallback>
        <oleObject progId="Equation.3" shapeId="6146" r:id="rId6"/>
      </mc:Fallback>
    </mc:AlternateContent>
    <mc:AlternateContent xmlns:mc="http://schemas.openxmlformats.org/markup-compatibility/2006">
      <mc:Choice Requires="x14">
        <oleObject progId="Equation.3" shapeId="6147" r:id="rId8">
          <objectPr defaultSize="0" autoPict="0" r:id="rId9">
            <anchor moveWithCells="1">
              <from>
                <xdr:col>1</xdr:col>
                <xdr:colOff>581025</xdr:colOff>
                <xdr:row>19</xdr:row>
                <xdr:rowOff>323850</xdr:rowOff>
              </from>
              <to>
                <xdr:col>2</xdr:col>
                <xdr:colOff>685800</xdr:colOff>
                <xdr:row>21</xdr:row>
                <xdr:rowOff>104775</xdr:rowOff>
              </to>
            </anchor>
          </objectPr>
        </oleObject>
      </mc:Choice>
      <mc:Fallback>
        <oleObject progId="Equation.3" shapeId="6147" r:id="rId8"/>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K33"/>
  <sheetViews>
    <sheetView zoomScaleNormal="100" workbookViewId="0">
      <selection activeCell="G26" sqref="G26"/>
    </sheetView>
  </sheetViews>
  <sheetFormatPr defaultRowHeight="15.75" x14ac:dyDescent="0.25"/>
  <cols>
    <col min="1" max="1" width="35.5703125" customWidth="1"/>
    <col min="2" max="2" width="9.140625" style="1"/>
    <col min="3" max="3" width="10.7109375" style="1" customWidth="1"/>
    <col min="4" max="4" width="17.85546875" customWidth="1"/>
    <col min="5" max="5" width="12.42578125" customWidth="1"/>
    <col min="7" max="7" width="13.140625" bestFit="1" customWidth="1"/>
    <col min="8" max="8" width="9.140625" style="25"/>
  </cols>
  <sheetData>
    <row r="1" spans="1:11" ht="51.75" customHeight="1" x14ac:dyDescent="0.25">
      <c r="A1" s="111" t="s">
        <v>403</v>
      </c>
      <c r="B1" s="112"/>
      <c r="C1" s="112"/>
      <c r="D1" s="112"/>
      <c r="E1" s="46"/>
      <c r="F1" s="46"/>
      <c r="G1" s="46"/>
      <c r="H1" s="47"/>
      <c r="I1" s="15"/>
      <c r="J1" s="15"/>
      <c r="K1" s="11"/>
    </row>
    <row r="2" spans="1:11" x14ac:dyDescent="0.25">
      <c r="A2" s="46"/>
      <c r="B2" s="45"/>
      <c r="C2" s="45"/>
      <c r="D2" s="46"/>
      <c r="E2" s="46"/>
      <c r="F2" s="46"/>
      <c r="G2" s="46"/>
      <c r="H2" s="47"/>
      <c r="I2" s="15"/>
      <c r="J2" s="15"/>
      <c r="K2" s="11"/>
    </row>
    <row r="3" spans="1:11" x14ac:dyDescent="0.25">
      <c r="A3" s="46" t="s">
        <v>179</v>
      </c>
      <c r="B3" s="45"/>
      <c r="C3" s="45"/>
      <c r="D3" s="46"/>
      <c r="E3" s="46"/>
      <c r="F3" s="46"/>
      <c r="G3" s="46"/>
      <c r="H3" s="47"/>
      <c r="I3" s="15"/>
      <c r="J3" s="15"/>
      <c r="K3" s="11"/>
    </row>
    <row r="4" spans="1:11" x14ac:dyDescent="0.25">
      <c r="A4" s="46"/>
      <c r="B4" s="45"/>
      <c r="C4" s="45"/>
      <c r="D4" s="46"/>
      <c r="E4" s="46"/>
      <c r="F4" s="46"/>
      <c r="G4" s="46"/>
      <c r="H4" s="47"/>
      <c r="I4" s="15"/>
      <c r="J4" s="15"/>
      <c r="K4" s="11"/>
    </row>
    <row r="5" spans="1:11" x14ac:dyDescent="0.25">
      <c r="A5" s="46" t="s">
        <v>180</v>
      </c>
      <c r="B5" s="45" t="s">
        <v>4</v>
      </c>
      <c r="C5" s="94">
        <v>100</v>
      </c>
      <c r="D5" s="46" t="s">
        <v>190</v>
      </c>
      <c r="E5" s="46"/>
      <c r="F5" s="46"/>
      <c r="G5" s="46"/>
      <c r="H5" s="47"/>
      <c r="I5" s="15"/>
      <c r="J5" s="15"/>
      <c r="K5" s="11"/>
    </row>
    <row r="6" spans="1:11" ht="18" x14ac:dyDescent="0.25">
      <c r="A6" s="46" t="s">
        <v>270</v>
      </c>
      <c r="B6" s="45" t="s">
        <v>4</v>
      </c>
      <c r="C6" s="98">
        <v>2.5000000000000001E-2</v>
      </c>
      <c r="D6" s="50"/>
      <c r="E6" s="46"/>
      <c r="F6" s="46"/>
      <c r="G6" s="46"/>
      <c r="H6" s="47"/>
      <c r="I6" s="15"/>
      <c r="J6" s="15"/>
      <c r="K6" s="11"/>
    </row>
    <row r="7" spans="1:11" x14ac:dyDescent="0.25">
      <c r="A7" s="46" t="s">
        <v>271</v>
      </c>
      <c r="B7" s="45" t="s">
        <v>4</v>
      </c>
      <c r="C7" s="98">
        <v>0.55000000000000004</v>
      </c>
      <c r="D7" s="46" t="s">
        <v>267</v>
      </c>
      <c r="E7" s="46"/>
      <c r="F7" s="46"/>
      <c r="G7" s="46"/>
      <c r="H7" s="47"/>
      <c r="I7" s="15"/>
      <c r="J7" s="15"/>
      <c r="K7" s="11"/>
    </row>
    <row r="8" spans="1:11" x14ac:dyDescent="0.25">
      <c r="A8" s="46" t="s">
        <v>184</v>
      </c>
      <c r="B8" s="45" t="s">
        <v>4</v>
      </c>
      <c r="C8" s="98">
        <v>14.7</v>
      </c>
      <c r="D8" s="46" t="s">
        <v>191</v>
      </c>
      <c r="E8" s="46"/>
      <c r="F8" s="46"/>
      <c r="G8" s="46"/>
      <c r="H8" s="47"/>
      <c r="I8" s="15"/>
      <c r="J8" s="15"/>
      <c r="K8" s="11"/>
    </row>
    <row r="9" spans="1:11" x14ac:dyDescent="0.25">
      <c r="A9" s="46" t="s">
        <v>188</v>
      </c>
      <c r="B9" s="45" t="s">
        <v>4</v>
      </c>
      <c r="C9" s="98">
        <v>32</v>
      </c>
      <c r="D9" s="46" t="s">
        <v>193</v>
      </c>
      <c r="E9" s="46"/>
      <c r="F9" s="46"/>
      <c r="G9" s="46"/>
      <c r="H9" s="47"/>
      <c r="I9" s="15"/>
      <c r="J9" s="15"/>
      <c r="K9" s="11"/>
    </row>
    <row r="10" spans="1:11" x14ac:dyDescent="0.25">
      <c r="A10" s="46"/>
      <c r="B10" s="45"/>
      <c r="C10" s="45"/>
      <c r="D10" s="46"/>
      <c r="E10" s="46"/>
      <c r="F10" s="46"/>
      <c r="G10" s="46"/>
      <c r="H10" s="47"/>
      <c r="I10" s="15"/>
      <c r="J10" s="15"/>
      <c r="K10" s="11"/>
    </row>
    <row r="11" spans="1:11" x14ac:dyDescent="0.25">
      <c r="A11" s="46"/>
      <c r="B11" s="45"/>
      <c r="C11" s="45"/>
      <c r="D11" s="46"/>
      <c r="E11" s="46"/>
      <c r="F11" s="46"/>
      <c r="G11" s="46"/>
      <c r="H11" s="47"/>
      <c r="I11" s="15"/>
      <c r="J11" s="15"/>
      <c r="K11" s="11"/>
    </row>
    <row r="12" spans="1:11" ht="36" customHeight="1" x14ac:dyDescent="0.25">
      <c r="A12" s="108" t="s">
        <v>281</v>
      </c>
      <c r="B12" s="109"/>
      <c r="C12" s="109"/>
      <c r="D12" s="109"/>
      <c r="E12" s="46"/>
      <c r="F12" s="46"/>
      <c r="G12" s="46"/>
      <c r="H12" s="47"/>
      <c r="I12" s="15"/>
      <c r="J12" s="15"/>
      <c r="K12" s="11"/>
    </row>
    <row r="13" spans="1:11" x14ac:dyDescent="0.25">
      <c r="A13" s="46"/>
      <c r="B13" s="45"/>
      <c r="C13" s="45"/>
      <c r="D13" s="46"/>
      <c r="E13" s="46"/>
      <c r="F13" s="46"/>
      <c r="G13" s="46"/>
      <c r="H13" s="47"/>
      <c r="I13" s="15"/>
      <c r="J13" s="15"/>
      <c r="K13" s="11"/>
    </row>
    <row r="14" spans="1:11" x14ac:dyDescent="0.25">
      <c r="A14" s="46" t="s">
        <v>9</v>
      </c>
      <c r="B14" s="45" t="s">
        <v>4</v>
      </c>
      <c r="C14" s="53"/>
      <c r="D14" s="53"/>
      <c r="E14" s="46"/>
      <c r="F14" s="46"/>
      <c r="G14" s="51" t="s">
        <v>404</v>
      </c>
      <c r="H14" s="47"/>
      <c r="I14" s="15"/>
      <c r="J14" s="15"/>
      <c r="K14" s="11"/>
    </row>
    <row r="15" spans="1:11" x14ac:dyDescent="0.25">
      <c r="A15" s="46"/>
      <c r="B15" s="45"/>
      <c r="C15" s="45"/>
      <c r="D15" s="46"/>
      <c r="E15" s="46"/>
      <c r="F15" s="46"/>
      <c r="G15" s="52"/>
      <c r="H15" s="47"/>
      <c r="I15" s="15"/>
      <c r="J15" s="15"/>
      <c r="K15" s="11"/>
    </row>
    <row r="16" spans="1:11" x14ac:dyDescent="0.25">
      <c r="A16" s="54" t="s">
        <v>200</v>
      </c>
      <c r="B16" s="45"/>
      <c r="C16" s="45"/>
      <c r="D16" s="46"/>
      <c r="E16" s="46"/>
      <c r="F16" s="46"/>
      <c r="G16" s="46"/>
      <c r="H16" s="47"/>
      <c r="I16" s="15"/>
      <c r="J16" s="15"/>
      <c r="K16" s="11"/>
    </row>
    <row r="17" spans="1:11" x14ac:dyDescent="0.25">
      <c r="A17" s="46"/>
      <c r="B17" s="45"/>
      <c r="C17" s="45"/>
      <c r="D17" s="46"/>
      <c r="E17" s="46"/>
      <c r="F17" s="46"/>
      <c r="G17" s="46"/>
      <c r="H17" s="47"/>
      <c r="I17" s="15"/>
      <c r="J17" s="15"/>
      <c r="K17" s="11"/>
    </row>
    <row r="18" spans="1:11" s="23" customFormat="1" ht="18" x14ac:dyDescent="0.25">
      <c r="A18" s="75" t="s">
        <v>9</v>
      </c>
      <c r="B18" s="76" t="s">
        <v>4</v>
      </c>
      <c r="C18" s="77" t="s">
        <v>273</v>
      </c>
      <c r="D18" s="75"/>
      <c r="E18" s="75"/>
      <c r="F18" s="76" t="s">
        <v>4</v>
      </c>
      <c r="G18" s="82">
        <f>(21000)*(C6)*(C7^0.82)</f>
        <v>321.55606750996697</v>
      </c>
      <c r="H18" s="79" t="s">
        <v>274</v>
      </c>
      <c r="I18" s="21"/>
      <c r="J18" s="21"/>
      <c r="K18" s="22"/>
    </row>
    <row r="19" spans="1:11" x14ac:dyDescent="0.25">
      <c r="A19" s="46"/>
      <c r="B19" s="45"/>
      <c r="C19" s="45"/>
      <c r="D19" s="46"/>
      <c r="E19" s="46"/>
      <c r="F19" s="45"/>
      <c r="G19" s="44"/>
      <c r="H19" s="47"/>
      <c r="I19" s="15"/>
      <c r="J19" s="15"/>
      <c r="K19" s="11"/>
    </row>
    <row r="20" spans="1:11" x14ac:dyDescent="0.25">
      <c r="A20" s="19"/>
      <c r="B20" s="20"/>
      <c r="C20" s="20"/>
      <c r="D20" s="19"/>
      <c r="E20" s="19"/>
      <c r="F20" s="19"/>
      <c r="G20" s="19"/>
      <c r="H20" s="29"/>
      <c r="I20" s="15"/>
      <c r="J20" s="15"/>
      <c r="K20" s="11"/>
    </row>
    <row r="21" spans="1:11" x14ac:dyDescent="0.25">
      <c r="A21" s="102" t="s">
        <v>425</v>
      </c>
      <c r="B21" s="20"/>
      <c r="C21" s="20"/>
      <c r="D21" s="19"/>
      <c r="E21" s="19"/>
      <c r="F21" s="19"/>
      <c r="G21" s="19"/>
      <c r="H21" s="29"/>
      <c r="I21" s="15"/>
      <c r="J21" s="15"/>
      <c r="K21" s="11"/>
    </row>
    <row r="22" spans="1:11" x14ac:dyDescent="0.25">
      <c r="A22" s="102" t="s">
        <v>426</v>
      </c>
      <c r="B22" s="20"/>
      <c r="C22" s="20"/>
      <c r="D22" s="19"/>
      <c r="E22" s="19"/>
      <c r="F22" s="19"/>
      <c r="G22" s="19"/>
      <c r="H22" s="29"/>
      <c r="I22" s="15"/>
      <c r="J22" s="15"/>
      <c r="K22" s="11"/>
    </row>
    <row r="23" spans="1:11" x14ac:dyDescent="0.25">
      <c r="A23" s="102" t="s">
        <v>427</v>
      </c>
      <c r="B23" s="20"/>
      <c r="C23" s="20"/>
      <c r="D23" s="19"/>
      <c r="E23" s="19"/>
      <c r="F23" s="19"/>
      <c r="G23" s="19"/>
      <c r="H23" s="29"/>
      <c r="I23" s="15"/>
      <c r="J23" s="15"/>
      <c r="K23" s="11"/>
    </row>
    <row r="24" spans="1:11" x14ac:dyDescent="0.25">
      <c r="A24" s="102" t="s">
        <v>428</v>
      </c>
      <c r="B24" s="9"/>
      <c r="C24" s="9"/>
      <c r="D24" s="10"/>
      <c r="E24" s="10"/>
      <c r="F24" s="10"/>
      <c r="G24" s="10"/>
      <c r="H24" s="24"/>
      <c r="I24" s="4"/>
      <c r="J24" s="4"/>
    </row>
    <row r="25" spans="1:11" x14ac:dyDescent="0.25">
      <c r="A25" s="103" t="s">
        <v>429</v>
      </c>
      <c r="B25" s="9"/>
      <c r="C25" s="9"/>
      <c r="D25" s="10"/>
      <c r="E25" s="10"/>
      <c r="F25" s="10"/>
      <c r="G25" s="10"/>
      <c r="H25" s="24"/>
      <c r="I25" s="4"/>
      <c r="J25" s="4"/>
    </row>
    <row r="26" spans="1:11" x14ac:dyDescent="0.25">
      <c r="A26" s="10"/>
      <c r="B26" s="9"/>
      <c r="C26" s="9"/>
      <c r="D26" s="10"/>
      <c r="E26" s="10"/>
      <c r="F26" s="10"/>
      <c r="G26" s="10"/>
      <c r="H26" s="24"/>
      <c r="I26" s="4"/>
      <c r="J26" s="4"/>
    </row>
    <row r="27" spans="1:11" x14ac:dyDescent="0.25">
      <c r="A27" s="4"/>
      <c r="B27" s="6"/>
      <c r="C27" s="6"/>
      <c r="D27" s="4"/>
      <c r="E27" s="4"/>
      <c r="F27" s="4"/>
      <c r="G27" s="4"/>
      <c r="H27" s="24"/>
      <c r="I27" s="4"/>
      <c r="J27" s="4"/>
    </row>
    <row r="28" spans="1:11" x14ac:dyDescent="0.25">
      <c r="A28" s="4"/>
      <c r="B28" s="6"/>
      <c r="C28" s="6"/>
      <c r="D28" s="4"/>
      <c r="E28" s="4"/>
      <c r="F28" s="4"/>
      <c r="G28" s="4"/>
      <c r="H28" s="24"/>
      <c r="I28" s="4"/>
      <c r="J28" s="4"/>
    </row>
    <row r="29" spans="1:11" x14ac:dyDescent="0.25">
      <c r="A29" s="4"/>
      <c r="B29" s="6"/>
      <c r="C29" s="6"/>
      <c r="D29" s="4"/>
      <c r="E29" s="4"/>
      <c r="F29" s="4"/>
      <c r="G29" s="4"/>
      <c r="H29" s="24"/>
      <c r="I29" s="4"/>
      <c r="J29" s="4"/>
    </row>
    <row r="30" spans="1:11" x14ac:dyDescent="0.25">
      <c r="A30" s="4"/>
      <c r="B30" s="6"/>
      <c r="C30" s="6"/>
      <c r="D30" s="4"/>
      <c r="E30" s="4"/>
      <c r="F30" s="4"/>
      <c r="G30" s="4"/>
      <c r="H30" s="24"/>
      <c r="I30" s="4"/>
      <c r="J30" s="4"/>
    </row>
    <row r="31" spans="1:11" x14ac:dyDescent="0.25">
      <c r="A31" s="4"/>
      <c r="B31" s="6"/>
      <c r="C31" s="6"/>
      <c r="D31" s="4"/>
      <c r="E31" s="4"/>
      <c r="F31" s="4"/>
      <c r="G31" s="4"/>
      <c r="H31" s="24"/>
      <c r="I31" s="4"/>
      <c r="J31" s="4"/>
    </row>
    <row r="32" spans="1:11" x14ac:dyDescent="0.25">
      <c r="A32" s="4"/>
      <c r="B32" s="6"/>
      <c r="C32" s="6"/>
      <c r="D32" s="4"/>
      <c r="E32" s="4"/>
      <c r="F32" s="4"/>
      <c r="G32" s="4"/>
      <c r="H32" s="24"/>
      <c r="I32" s="4"/>
      <c r="J32" s="4"/>
    </row>
    <row r="33" spans="1:10" x14ac:dyDescent="0.25">
      <c r="A33" s="4"/>
      <c r="B33" s="6"/>
      <c r="C33" s="6"/>
      <c r="D33" s="4"/>
      <c r="E33" s="4"/>
      <c r="F33" s="4"/>
      <c r="G33" s="4"/>
      <c r="H33" s="24"/>
      <c r="I33" s="4"/>
      <c r="J33" s="4"/>
    </row>
  </sheetData>
  <sheetProtection sheet="1" objects="1" scenarios="1"/>
  <mergeCells count="2">
    <mergeCell ref="A12:D12"/>
    <mergeCell ref="A1:D1"/>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7169" r:id="rId4">
          <objectPr defaultSize="0" autoPict="0" r:id="rId5">
            <anchor moveWithCells="1">
              <from>
                <xdr:col>1</xdr:col>
                <xdr:colOff>571500</xdr:colOff>
                <xdr:row>12</xdr:row>
                <xdr:rowOff>190500</xdr:rowOff>
              </from>
              <to>
                <xdr:col>3</xdr:col>
                <xdr:colOff>476250</xdr:colOff>
                <xdr:row>14</xdr:row>
                <xdr:rowOff>28575</xdr:rowOff>
              </to>
            </anchor>
          </objectPr>
        </oleObject>
      </mc:Choice>
      <mc:Fallback>
        <oleObject progId="Equation.3" shapeId="716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K32"/>
  <sheetViews>
    <sheetView zoomScaleNormal="100" workbookViewId="0">
      <selection activeCell="G26" sqref="G26"/>
    </sheetView>
  </sheetViews>
  <sheetFormatPr defaultRowHeight="15.75" x14ac:dyDescent="0.25"/>
  <cols>
    <col min="1" max="1" width="35.5703125" customWidth="1"/>
    <col min="2" max="2" width="9.140625" style="1"/>
    <col min="3" max="3" width="10.7109375" style="1" customWidth="1"/>
    <col min="4" max="4" width="17.85546875" customWidth="1"/>
    <col min="5" max="5" width="12.42578125" customWidth="1"/>
    <col min="7" max="7" width="13.140625" bestFit="1" customWidth="1"/>
    <col min="8" max="8" width="9.140625" style="25"/>
  </cols>
  <sheetData>
    <row r="1" spans="1:11" ht="33.75" customHeight="1" x14ac:dyDescent="0.25">
      <c r="A1" s="111" t="s">
        <v>405</v>
      </c>
      <c r="B1" s="112"/>
      <c r="C1" s="112"/>
      <c r="D1" s="112"/>
      <c r="E1" s="46"/>
      <c r="F1" s="46"/>
      <c r="G1" s="46"/>
      <c r="H1" s="47"/>
      <c r="I1" s="15"/>
      <c r="J1" s="15"/>
      <c r="K1" s="11"/>
    </row>
    <row r="2" spans="1:11" x14ac:dyDescent="0.25">
      <c r="A2" s="46"/>
      <c r="B2" s="45"/>
      <c r="C2" s="45"/>
      <c r="D2" s="46"/>
      <c r="E2" s="46"/>
      <c r="F2" s="46"/>
      <c r="G2" s="46"/>
      <c r="H2" s="47"/>
      <c r="I2" s="15"/>
      <c r="J2" s="15"/>
      <c r="K2" s="11"/>
    </row>
    <row r="3" spans="1:11" x14ac:dyDescent="0.25">
      <c r="A3" s="46" t="s">
        <v>179</v>
      </c>
      <c r="B3" s="45"/>
      <c r="C3" s="45"/>
      <c r="D3" s="46"/>
      <c r="E3" s="46"/>
      <c r="F3" s="46"/>
      <c r="G3" s="46"/>
      <c r="H3" s="47"/>
      <c r="I3" s="15"/>
      <c r="J3" s="15"/>
      <c r="K3" s="11"/>
    </row>
    <row r="4" spans="1:11" x14ac:dyDescent="0.25">
      <c r="A4" s="46"/>
      <c r="B4" s="45"/>
      <c r="C4" s="45"/>
      <c r="D4" s="46"/>
      <c r="E4" s="46"/>
      <c r="F4" s="46"/>
      <c r="G4" s="46"/>
      <c r="H4" s="47"/>
      <c r="I4" s="15"/>
      <c r="J4" s="15"/>
      <c r="K4" s="11"/>
    </row>
    <row r="5" spans="1:11" ht="18" x14ac:dyDescent="0.25">
      <c r="A5" s="46" t="s">
        <v>276</v>
      </c>
      <c r="B5" s="45" t="s">
        <v>4</v>
      </c>
      <c r="C5" s="98">
        <v>70</v>
      </c>
      <c r="D5" s="50" t="s">
        <v>277</v>
      </c>
      <c r="E5" s="46"/>
      <c r="F5" s="46"/>
      <c r="G5" s="46"/>
      <c r="H5" s="47"/>
      <c r="I5" s="15"/>
      <c r="J5" s="15"/>
      <c r="K5" s="11"/>
    </row>
    <row r="6" spans="1:11" x14ac:dyDescent="0.25">
      <c r="A6" s="46" t="s">
        <v>275</v>
      </c>
      <c r="B6" s="45" t="s">
        <v>4</v>
      </c>
      <c r="C6" s="98">
        <v>17</v>
      </c>
      <c r="D6" s="46" t="s">
        <v>266</v>
      </c>
      <c r="E6" s="46"/>
      <c r="F6" s="46"/>
      <c r="G6" s="46"/>
      <c r="H6" s="47"/>
      <c r="I6" s="15"/>
      <c r="J6" s="15"/>
      <c r="K6" s="11"/>
    </row>
    <row r="7" spans="1:11" x14ac:dyDescent="0.25">
      <c r="A7" s="46" t="s">
        <v>184</v>
      </c>
      <c r="B7" s="45" t="s">
        <v>4</v>
      </c>
      <c r="C7" s="98">
        <v>14.7</v>
      </c>
      <c r="D7" s="46" t="s">
        <v>191</v>
      </c>
      <c r="E7" s="46"/>
      <c r="F7" s="46"/>
      <c r="G7" s="46"/>
      <c r="H7" s="47"/>
      <c r="I7" s="15"/>
      <c r="J7" s="15"/>
      <c r="K7" s="11"/>
    </row>
    <row r="8" spans="1:11" x14ac:dyDescent="0.25">
      <c r="A8" s="46" t="s">
        <v>188</v>
      </c>
      <c r="B8" s="45" t="s">
        <v>4</v>
      </c>
      <c r="C8" s="98">
        <v>32</v>
      </c>
      <c r="D8" s="46" t="s">
        <v>193</v>
      </c>
      <c r="E8" s="46"/>
      <c r="F8" s="46"/>
      <c r="G8" s="46"/>
      <c r="H8" s="47"/>
      <c r="I8" s="15"/>
      <c r="J8" s="15"/>
      <c r="K8" s="11"/>
    </row>
    <row r="9" spans="1:11" x14ac:dyDescent="0.25">
      <c r="A9" s="46" t="s">
        <v>239</v>
      </c>
      <c r="B9" s="45" t="s">
        <v>4</v>
      </c>
      <c r="C9" s="98">
        <v>1420</v>
      </c>
      <c r="D9" s="46" t="s">
        <v>274</v>
      </c>
      <c r="E9" s="46"/>
      <c r="F9" s="46"/>
      <c r="G9" s="46"/>
      <c r="H9" s="47"/>
      <c r="I9" s="15"/>
      <c r="J9" s="15"/>
      <c r="K9" s="11"/>
    </row>
    <row r="10" spans="1:11" x14ac:dyDescent="0.25">
      <c r="A10" s="46"/>
      <c r="B10" s="45"/>
      <c r="C10" s="45"/>
      <c r="D10" s="46"/>
      <c r="E10" s="46"/>
      <c r="F10" s="46"/>
      <c r="G10" s="46"/>
      <c r="H10" s="47"/>
      <c r="I10" s="15"/>
      <c r="J10" s="15"/>
      <c r="K10" s="11"/>
    </row>
    <row r="11" spans="1:11" ht="26.25" customHeight="1" x14ac:dyDescent="0.25">
      <c r="A11" s="108" t="s">
        <v>278</v>
      </c>
      <c r="B11" s="109"/>
      <c r="C11" s="109"/>
      <c r="D11" s="109"/>
      <c r="E11" s="46"/>
      <c r="F11" s="46"/>
      <c r="G11" s="46"/>
      <c r="H11" s="47"/>
      <c r="I11" s="15"/>
      <c r="J11" s="15"/>
      <c r="K11" s="11"/>
    </row>
    <row r="12" spans="1:11" x14ac:dyDescent="0.25">
      <c r="A12" s="46"/>
      <c r="B12" s="45"/>
      <c r="C12" s="45"/>
      <c r="D12" s="46"/>
      <c r="E12" s="46"/>
      <c r="F12" s="46"/>
      <c r="G12" s="46"/>
      <c r="H12" s="47"/>
      <c r="I12" s="15"/>
      <c r="J12" s="15"/>
      <c r="K12" s="11"/>
    </row>
    <row r="13" spans="1:11" x14ac:dyDescent="0.25">
      <c r="A13" s="46" t="s">
        <v>115</v>
      </c>
      <c r="B13" s="45" t="s">
        <v>4</v>
      </c>
      <c r="C13" s="53"/>
      <c r="D13" s="53"/>
      <c r="E13" s="46"/>
      <c r="F13" s="46"/>
      <c r="G13" s="51" t="s">
        <v>406</v>
      </c>
      <c r="H13" s="47"/>
      <c r="I13" s="15"/>
      <c r="J13" s="15"/>
      <c r="K13" s="11"/>
    </row>
    <row r="14" spans="1:11" x14ac:dyDescent="0.25">
      <c r="A14" s="46"/>
      <c r="B14" s="45"/>
      <c r="C14" s="45"/>
      <c r="D14" s="46"/>
      <c r="E14" s="46"/>
      <c r="F14" s="46"/>
      <c r="G14" s="52"/>
      <c r="H14" s="47"/>
      <c r="I14" s="15"/>
      <c r="J14" s="15"/>
      <c r="K14" s="11"/>
    </row>
    <row r="15" spans="1:11" x14ac:dyDescent="0.25">
      <c r="A15" s="54" t="s">
        <v>200</v>
      </c>
      <c r="B15" s="45"/>
      <c r="C15" s="45"/>
      <c r="D15" s="46"/>
      <c r="E15" s="46"/>
      <c r="F15" s="46"/>
      <c r="G15" s="46"/>
      <c r="H15" s="47"/>
      <c r="I15" s="15"/>
      <c r="J15" s="15"/>
      <c r="K15" s="11"/>
    </row>
    <row r="16" spans="1:11" x14ac:dyDescent="0.25">
      <c r="A16" s="46"/>
      <c r="B16" s="45"/>
      <c r="C16" s="45"/>
      <c r="D16" s="46"/>
      <c r="E16" s="46"/>
      <c r="F16" s="46"/>
      <c r="G16" s="46"/>
      <c r="H16" s="47"/>
      <c r="I16" s="15"/>
      <c r="J16" s="15"/>
      <c r="K16" s="11"/>
    </row>
    <row r="17" spans="1:11" s="23" customFormat="1" x14ac:dyDescent="0.25">
      <c r="A17" s="75" t="s">
        <v>115</v>
      </c>
      <c r="B17" s="76" t="s">
        <v>4</v>
      </c>
      <c r="C17" s="77" t="s">
        <v>280</v>
      </c>
      <c r="D17" s="75"/>
      <c r="E17" s="75"/>
      <c r="F17" s="76" t="s">
        <v>4</v>
      </c>
      <c r="G17" s="82">
        <f>C9/C6</f>
        <v>83.529411764705884</v>
      </c>
      <c r="H17" s="79" t="s">
        <v>190</v>
      </c>
      <c r="I17" s="21"/>
      <c r="J17" s="21"/>
      <c r="K17" s="22"/>
    </row>
    <row r="18" spans="1:11" x14ac:dyDescent="0.25">
      <c r="A18" s="46"/>
      <c r="B18" s="45"/>
      <c r="C18" s="45"/>
      <c r="D18" s="46"/>
      <c r="E18" s="46"/>
      <c r="F18" s="45"/>
      <c r="G18" s="44"/>
      <c r="H18" s="47"/>
      <c r="I18" s="15"/>
      <c r="J18" s="15"/>
      <c r="K18" s="11"/>
    </row>
    <row r="19" spans="1:11" x14ac:dyDescent="0.25">
      <c r="A19" s="19"/>
      <c r="B19" s="20"/>
      <c r="C19" s="20"/>
      <c r="D19" s="19"/>
      <c r="E19" s="19"/>
      <c r="F19" s="19"/>
      <c r="G19" s="19"/>
      <c r="H19" s="29"/>
      <c r="I19" s="15"/>
      <c r="J19" s="15"/>
      <c r="K19" s="11"/>
    </row>
    <row r="20" spans="1:11" x14ac:dyDescent="0.25">
      <c r="A20" s="102" t="s">
        <v>425</v>
      </c>
      <c r="B20" s="20"/>
      <c r="C20" s="20"/>
      <c r="D20" s="19"/>
      <c r="E20" s="19"/>
      <c r="F20" s="19"/>
      <c r="G20" s="19"/>
      <c r="H20" s="29"/>
      <c r="I20" s="15"/>
      <c r="J20" s="15"/>
      <c r="K20" s="11"/>
    </row>
    <row r="21" spans="1:11" x14ac:dyDescent="0.25">
      <c r="A21" s="102" t="s">
        <v>426</v>
      </c>
      <c r="B21" s="20"/>
      <c r="C21" s="20"/>
      <c r="D21" s="19"/>
      <c r="E21" s="19"/>
      <c r="F21" s="19"/>
      <c r="G21" s="19"/>
      <c r="H21" s="29"/>
      <c r="I21" s="15"/>
      <c r="J21" s="15"/>
      <c r="K21" s="11"/>
    </row>
    <row r="22" spans="1:11" x14ac:dyDescent="0.25">
      <c r="A22" s="102" t="s">
        <v>427</v>
      </c>
      <c r="B22" s="20"/>
      <c r="C22" s="20"/>
      <c r="D22" s="19"/>
      <c r="E22" s="19"/>
      <c r="F22" s="19"/>
      <c r="G22" s="19"/>
      <c r="H22" s="29"/>
      <c r="I22" s="15"/>
      <c r="J22" s="15"/>
      <c r="K22" s="11"/>
    </row>
    <row r="23" spans="1:11" x14ac:dyDescent="0.25">
      <c r="A23" s="102" t="s">
        <v>428</v>
      </c>
      <c r="B23" s="9"/>
      <c r="C23" s="9"/>
      <c r="D23" s="10"/>
      <c r="E23" s="10"/>
      <c r="F23" s="10"/>
      <c r="G23" s="10"/>
      <c r="H23" s="24"/>
      <c r="I23" s="4"/>
      <c r="J23" s="4"/>
    </row>
    <row r="24" spans="1:11" x14ac:dyDescent="0.25">
      <c r="A24" s="103" t="s">
        <v>429</v>
      </c>
      <c r="B24" s="9"/>
      <c r="C24" s="9"/>
      <c r="D24" s="10"/>
      <c r="E24" s="10"/>
      <c r="F24" s="10"/>
      <c r="G24" s="10"/>
      <c r="H24" s="24"/>
      <c r="I24" s="4"/>
      <c r="J24" s="4"/>
    </row>
    <row r="25" spans="1:11" x14ac:dyDescent="0.25">
      <c r="A25" s="10"/>
      <c r="B25" s="9"/>
      <c r="C25" s="9"/>
      <c r="D25" s="10"/>
      <c r="E25" s="10"/>
      <c r="F25" s="10"/>
      <c r="G25" s="10"/>
      <c r="H25" s="24"/>
      <c r="I25" s="4"/>
      <c r="J25" s="4"/>
    </row>
    <row r="26" spans="1:11" x14ac:dyDescent="0.25">
      <c r="A26" s="4"/>
      <c r="B26" s="6"/>
      <c r="C26" s="6"/>
      <c r="D26" s="4"/>
      <c r="E26" s="4"/>
      <c r="F26" s="4"/>
      <c r="G26" s="4"/>
      <c r="H26" s="24"/>
      <c r="I26" s="4"/>
      <c r="J26" s="4"/>
    </row>
    <row r="27" spans="1:11" x14ac:dyDescent="0.25">
      <c r="A27" s="4"/>
      <c r="B27" s="6"/>
      <c r="C27" s="6"/>
      <c r="D27" s="4"/>
      <c r="E27" s="4"/>
      <c r="F27" s="4"/>
      <c r="G27" s="4"/>
      <c r="H27" s="24"/>
      <c r="I27" s="4"/>
      <c r="J27" s="4"/>
    </row>
    <row r="28" spans="1:11" x14ac:dyDescent="0.25">
      <c r="A28" s="4"/>
      <c r="B28" s="6"/>
      <c r="C28" s="6"/>
      <c r="D28" s="4"/>
      <c r="E28" s="4"/>
      <c r="F28" s="4"/>
      <c r="G28" s="4"/>
      <c r="H28" s="24"/>
      <c r="I28" s="4"/>
      <c r="J28" s="4"/>
    </row>
    <row r="29" spans="1:11" x14ac:dyDescent="0.25">
      <c r="A29" s="4"/>
      <c r="B29" s="6"/>
      <c r="C29" s="6"/>
      <c r="D29" s="4"/>
      <c r="E29" s="4"/>
      <c r="F29" s="4"/>
      <c r="G29" s="4"/>
      <c r="H29" s="24"/>
      <c r="I29" s="4"/>
      <c r="J29" s="4"/>
    </row>
    <row r="30" spans="1:11" x14ac:dyDescent="0.25">
      <c r="A30" s="4"/>
      <c r="B30" s="6"/>
      <c r="C30" s="6"/>
      <c r="D30" s="4"/>
      <c r="E30" s="4"/>
      <c r="F30" s="4"/>
      <c r="G30" s="4"/>
      <c r="H30" s="24"/>
      <c r="I30" s="4"/>
      <c r="J30" s="4"/>
    </row>
    <row r="31" spans="1:11" x14ac:dyDescent="0.25">
      <c r="A31" s="4"/>
      <c r="B31" s="6"/>
      <c r="C31" s="6"/>
      <c r="D31" s="4"/>
      <c r="E31" s="4"/>
      <c r="F31" s="4"/>
      <c r="G31" s="4"/>
      <c r="H31" s="24"/>
      <c r="I31" s="4"/>
      <c r="J31" s="4"/>
    </row>
    <row r="32" spans="1:11" x14ac:dyDescent="0.25">
      <c r="A32" s="4"/>
      <c r="B32" s="6"/>
      <c r="C32" s="6"/>
      <c r="D32" s="4"/>
      <c r="E32" s="4"/>
      <c r="F32" s="4"/>
      <c r="G32" s="4"/>
      <c r="H32" s="24"/>
      <c r="I32" s="4"/>
      <c r="J32" s="4"/>
    </row>
  </sheetData>
  <sheetProtection sheet="1" objects="1" scenarios="1"/>
  <mergeCells count="2">
    <mergeCell ref="A1:D1"/>
    <mergeCell ref="A11:D11"/>
  </mergeCells>
  <phoneticPr fontId="5"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8193" r:id="rId4">
          <objectPr defaultSize="0" autoPict="0" r:id="rId5">
            <anchor moveWithCells="1">
              <from>
                <xdr:col>1</xdr:col>
                <xdr:colOff>581025</xdr:colOff>
                <xdr:row>11</xdr:row>
                <xdr:rowOff>171450</xdr:rowOff>
              </from>
              <to>
                <xdr:col>2</xdr:col>
                <xdr:colOff>228600</xdr:colOff>
                <xdr:row>14</xdr:row>
                <xdr:rowOff>0</xdr:rowOff>
              </to>
            </anchor>
          </objectPr>
        </oleObject>
      </mc:Choice>
      <mc:Fallback>
        <oleObject progId="Equation.3"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Fig 5-1 - Nomenclature</vt:lpstr>
      <vt:lpstr>Eq 5-1&amp;3</vt:lpstr>
      <vt:lpstr>Eq 5-2</vt:lpstr>
      <vt:lpstr>Eq 5-4&amp;5</vt:lpstr>
      <vt:lpstr>Eq 5-6&amp;7</vt:lpstr>
      <vt:lpstr>Eq 5-8&amp;11</vt:lpstr>
      <vt:lpstr>Eq 5-9&amp;10&amp;11</vt:lpstr>
      <vt:lpstr>Eq 5-12</vt:lpstr>
      <vt:lpstr>Eq 5-13</vt:lpstr>
      <vt:lpstr>Eq 5-14</vt:lpstr>
      <vt:lpstr>Eq 5-15</vt:lpstr>
      <vt:lpstr>Eq 5-(16-18)</vt:lpstr>
      <vt:lpstr>Eq 5-19</vt:lpstr>
      <vt:lpstr>Eq 5-20</vt:lpstr>
      <vt:lpstr>Eq 5-21</vt:lpstr>
      <vt:lpstr>Eq 5-22</vt:lpstr>
      <vt:lpstr>Eq 5-23</vt:lpstr>
      <vt:lpstr>Eq 5-24&amp;25</vt:lpstr>
      <vt:lpstr>Eq 5-(26-28)</vt:lpstr>
      <vt:lpstr>Eq 5-(29-32)</vt:lpstr>
      <vt:lpstr>Eq 5-33&amp;34</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2009-05-21T13:36:28Z</dcterms:created>
  <dcterms:modified xsi:type="dcterms:W3CDTF">2014-09-02T18:19:12Z</dcterms:modified>
</cp:coreProperties>
</file>