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010" yWindow="390" windowWidth="18975" windowHeight="11010" activeTab="4"/>
  </bookViews>
  <sheets>
    <sheet name="Fig 6-1 Nomenclature" sheetId="1" r:id="rId1"/>
    <sheet name="Example 6-4" sheetId="2" r:id="rId2"/>
    <sheet name="Example 6-6" sheetId="3" r:id="rId3"/>
    <sheet name="Example 6-7" sheetId="4" r:id="rId4"/>
    <sheet name="Example 6-8" sheetId="5" r:id="rId5"/>
    <sheet name="Limits" sheetId="6" r:id="rId6"/>
  </sheets>
  <calcPr calcId="145621"/>
</workbook>
</file>

<file path=xl/calcChain.xml><?xml version="1.0" encoding="utf-8"?>
<calcChain xmlns="http://schemas.openxmlformats.org/spreadsheetml/2006/main">
  <c r="K11" i="3" l="1"/>
  <c r="C21" i="3" l="1"/>
  <c r="K72" i="5"/>
  <c r="K71" i="5"/>
  <c r="K70" i="5"/>
  <c r="K64" i="5"/>
  <c r="K65" i="5"/>
  <c r="K63" i="5"/>
  <c r="K62" i="5"/>
  <c r="O82" i="5"/>
  <c r="K73" i="5"/>
  <c r="P72" i="5"/>
  <c r="Q72" i="5"/>
  <c r="N72" i="5"/>
  <c r="O72" i="5"/>
  <c r="L72" i="5"/>
  <c r="M72" i="5"/>
  <c r="P71" i="5"/>
  <c r="Q71" i="5"/>
  <c r="P88" i="5"/>
  <c r="N97" i="5"/>
  <c r="N71" i="5"/>
  <c r="O71" i="5"/>
  <c r="L71" i="5"/>
  <c r="M71" i="5" s="1"/>
  <c r="P70" i="5"/>
  <c r="Q70" i="5"/>
  <c r="N70" i="5"/>
  <c r="O70" i="5"/>
  <c r="N75" i="5"/>
  <c r="L70" i="5"/>
  <c r="M70" i="5"/>
  <c r="O20" i="5"/>
  <c r="O19" i="5"/>
  <c r="O18" i="5"/>
  <c r="F82" i="5"/>
  <c r="L89" i="5"/>
  <c r="F19" i="5"/>
  <c r="F20" i="5"/>
  <c r="F18" i="5"/>
  <c r="G71" i="5"/>
  <c r="H71" i="5"/>
  <c r="G88" i="5"/>
  <c r="E97" i="5"/>
  <c r="G72" i="5"/>
  <c r="H72" i="5"/>
  <c r="G89" i="5"/>
  <c r="E98" i="5"/>
  <c r="G70" i="5"/>
  <c r="H70" i="5"/>
  <c r="E71" i="5"/>
  <c r="F71" i="5"/>
  <c r="F88" i="5"/>
  <c r="D97" i="5"/>
  <c r="E72" i="5"/>
  <c r="F72" i="5"/>
  <c r="E70" i="5"/>
  <c r="F70" i="5"/>
  <c r="C71" i="5"/>
  <c r="D71" i="5"/>
  <c r="C72" i="5"/>
  <c r="D72" i="5"/>
  <c r="C70" i="5"/>
  <c r="D70" i="5"/>
  <c r="B73" i="5"/>
  <c r="M88" i="5"/>
  <c r="M87" i="5"/>
  <c r="D89" i="5"/>
  <c r="C89" i="5"/>
  <c r="F89" i="5"/>
  <c r="D98" i="5"/>
  <c r="D87" i="5"/>
  <c r="D88" i="5"/>
  <c r="B89" i="5"/>
  <c r="C87" i="5"/>
  <c r="C88" i="5"/>
  <c r="N39" i="3"/>
  <c r="K21" i="3"/>
  <c r="K20" i="3"/>
  <c r="N41" i="3" s="1"/>
  <c r="K14" i="3"/>
  <c r="K13" i="3"/>
  <c r="K12" i="3"/>
  <c r="K8" i="3"/>
  <c r="K7" i="3"/>
  <c r="K6" i="3"/>
  <c r="F39" i="3"/>
  <c r="N73" i="4"/>
  <c r="N54" i="4"/>
  <c r="N56" i="4" s="1"/>
  <c r="N75" i="4" s="1"/>
  <c r="N76" i="4" s="1"/>
  <c r="N52" i="4"/>
  <c r="N46" i="4"/>
  <c r="N59" i="4"/>
  <c r="N61" i="4"/>
  <c r="N63" i="4"/>
  <c r="N78" i="4"/>
  <c r="N79" i="4"/>
  <c r="F46" i="4"/>
  <c r="F61" i="4"/>
  <c r="F63" i="4"/>
  <c r="F78" i="4"/>
  <c r="F79" i="4"/>
  <c r="F73" i="4"/>
  <c r="F54" i="4"/>
  <c r="F56" i="4"/>
  <c r="F75" i="4"/>
  <c r="F76" i="4"/>
  <c r="F52" i="4"/>
  <c r="B65" i="5"/>
  <c r="C20" i="3"/>
  <c r="F41" i="3" s="1"/>
  <c r="C12" i="3"/>
  <c r="C13" i="3"/>
  <c r="C14" i="3"/>
  <c r="C11" i="3"/>
  <c r="C7" i="3"/>
  <c r="C8" i="3"/>
  <c r="C6" i="3"/>
  <c r="M28" i="2"/>
  <c r="K19" i="3" s="1"/>
  <c r="M26" i="2"/>
  <c r="K18" i="3" s="1"/>
  <c r="M24" i="2"/>
  <c r="K17" i="3"/>
  <c r="F28" i="2"/>
  <c r="F36" i="2" s="1"/>
  <c r="C22" i="3" s="1"/>
  <c r="F26" i="2"/>
  <c r="C18" i="3" s="1"/>
  <c r="F24" i="2"/>
  <c r="C17" i="3" s="1"/>
  <c r="C19" i="3"/>
  <c r="E77" i="5"/>
  <c r="E79" i="5"/>
  <c r="E75" i="5"/>
  <c r="F87" i="5"/>
  <c r="F73" i="5"/>
  <c r="E76" i="5"/>
  <c r="E78" i="5"/>
  <c r="E89" i="5"/>
  <c r="C98" i="5"/>
  <c r="C75" i="5"/>
  <c r="C76" i="5"/>
  <c r="C78" i="5"/>
  <c r="D73" i="5"/>
  <c r="C77" i="5"/>
  <c r="C79" i="5"/>
  <c r="O73" i="5"/>
  <c r="O89" i="5"/>
  <c r="M98" i="5"/>
  <c r="H73" i="5"/>
  <c r="G87" i="5"/>
  <c r="G76" i="5"/>
  <c r="G78" i="5"/>
  <c r="G75" i="5"/>
  <c r="G77" i="5"/>
  <c r="G79" i="5"/>
  <c r="P77" i="5"/>
  <c r="P79" i="5" s="1"/>
  <c r="Q73" i="5"/>
  <c r="P87" i="5"/>
  <c r="P76" i="5"/>
  <c r="P78" i="5"/>
  <c r="P75" i="5"/>
  <c r="P89" i="5"/>
  <c r="N98" i="5"/>
  <c r="F59" i="4"/>
  <c r="B88" i="5"/>
  <c r="E88" i="5"/>
  <c r="C97" i="5"/>
  <c r="L87" i="5"/>
  <c r="O87" i="5"/>
  <c r="L88" i="5"/>
  <c r="O88" i="5"/>
  <c r="M97" i="5"/>
  <c r="M89" i="5"/>
  <c r="N77" i="5"/>
  <c r="N79" i="5" s="1"/>
  <c r="B87" i="5"/>
  <c r="E87" i="5"/>
  <c r="K88" i="5"/>
  <c r="N76" i="5"/>
  <c r="N78" i="5"/>
  <c r="K87" i="5"/>
  <c r="N87" i="5"/>
  <c r="K89" i="5"/>
  <c r="N89" i="5"/>
  <c r="L98" i="5"/>
  <c r="L96" i="5"/>
  <c r="D96" i="5"/>
  <c r="D99" i="5"/>
  <c r="F90" i="5"/>
  <c r="E90" i="5"/>
  <c r="C96" i="5"/>
  <c r="C99" i="5"/>
  <c r="O90" i="5"/>
  <c r="M96" i="5"/>
  <c r="M99" i="5" s="1"/>
  <c r="N96" i="5"/>
  <c r="N99" i="5" s="1"/>
  <c r="P90" i="5"/>
  <c r="G90" i="5"/>
  <c r="E96" i="5"/>
  <c r="E99" i="5"/>
  <c r="L75" i="5" l="1"/>
  <c r="M73" i="5"/>
  <c r="L77" i="5"/>
  <c r="L79" i="5" s="1"/>
  <c r="N88" i="5"/>
  <c r="L76" i="5"/>
  <c r="L78" i="5" s="1"/>
  <c r="N36" i="2"/>
  <c r="N38" i="2" s="1"/>
  <c r="K23" i="3" s="1"/>
  <c r="F38" i="2"/>
  <c r="C23" i="3" s="1"/>
  <c r="L97" i="5" l="1"/>
  <c r="L99" i="5" s="1"/>
  <c r="N90" i="5"/>
  <c r="K22" i="3"/>
</calcChain>
</file>

<file path=xl/sharedStrings.xml><?xml version="1.0" encoding="utf-8"?>
<sst xmlns="http://schemas.openxmlformats.org/spreadsheetml/2006/main" count="1024" uniqueCount="324">
  <si>
    <t>Nomenclature</t>
  </si>
  <si>
    <t>=</t>
  </si>
  <si>
    <t>H</t>
  </si>
  <si>
    <t>D</t>
  </si>
  <si>
    <t>k</t>
  </si>
  <si>
    <t>K</t>
  </si>
  <si>
    <t>L</t>
  </si>
  <si>
    <t>P</t>
  </si>
  <si>
    <r>
      <t>T</t>
    </r>
    <r>
      <rPr>
        <vertAlign val="subscript"/>
        <sz val="10"/>
        <rFont val="Times New Roman"/>
        <family val="1"/>
      </rPr>
      <t>f</t>
    </r>
  </si>
  <si>
    <t>V</t>
  </si>
  <si>
    <t>Q</t>
  </si>
  <si>
    <t>Z</t>
  </si>
  <si>
    <t>compressibility factor</t>
  </si>
  <si>
    <t>FIG. 6-1</t>
  </si>
  <si>
    <t>A', B', C', D'</t>
  </si>
  <si>
    <t>b</t>
  </si>
  <si>
    <r>
      <t>B</t>
    </r>
    <r>
      <rPr>
        <vertAlign val="subscript"/>
        <sz val="10"/>
        <rFont val="Times New Roman"/>
        <family val="1"/>
      </rPr>
      <t>max</t>
    </r>
  </si>
  <si>
    <r>
      <t>B</t>
    </r>
    <r>
      <rPr>
        <vertAlign val="subscript"/>
        <sz val="10"/>
        <rFont val="Times New Roman"/>
        <family val="1"/>
      </rPr>
      <t>min</t>
    </r>
  </si>
  <si>
    <t>f(Zc)</t>
  </si>
  <si>
    <t>f(Ze)</t>
  </si>
  <si>
    <r>
      <t>H</t>
    </r>
    <r>
      <rPr>
        <vertAlign val="subscript"/>
        <sz val="10"/>
        <rFont val="Times New Roman"/>
        <family val="1"/>
      </rPr>
      <t>n</t>
    </r>
  </si>
  <si>
    <r>
      <t>H</t>
    </r>
    <r>
      <rPr>
        <vertAlign val="subscript"/>
        <sz val="10"/>
        <rFont val="Times New Roman"/>
        <family val="1"/>
      </rPr>
      <t>p</t>
    </r>
  </si>
  <si>
    <r>
      <t>H</t>
    </r>
    <r>
      <rPr>
        <vertAlign val="subscript"/>
        <sz val="10"/>
        <rFont val="Times New Roman"/>
        <family val="1"/>
      </rPr>
      <t>T</t>
    </r>
  </si>
  <si>
    <r>
      <t>K</t>
    </r>
    <r>
      <rPr>
        <vertAlign val="subscript"/>
        <sz val="10"/>
        <rFont val="Times New Roman"/>
        <family val="1"/>
      </rPr>
      <t>l</t>
    </r>
  </si>
  <si>
    <r>
      <t>MW</t>
    </r>
    <r>
      <rPr>
        <vertAlign val="subscript"/>
        <sz val="10"/>
        <rFont val="Times New Roman"/>
        <family val="1"/>
      </rPr>
      <t>i</t>
    </r>
  </si>
  <si>
    <r>
      <t>n</t>
    </r>
    <r>
      <rPr>
        <vertAlign val="subscript"/>
        <sz val="10"/>
        <rFont val="Times New Roman"/>
        <family val="1"/>
      </rPr>
      <t>g</t>
    </r>
  </si>
  <si>
    <r>
      <t>n</t>
    </r>
    <r>
      <rPr>
        <vertAlign val="subscript"/>
        <sz val="10"/>
        <rFont val="Times New Roman"/>
        <family val="1"/>
      </rPr>
      <t>i</t>
    </r>
  </si>
  <si>
    <r>
      <t>P</t>
    </r>
    <r>
      <rPr>
        <vertAlign val="subscript"/>
        <sz val="10"/>
        <rFont val="Times New Roman"/>
        <family val="1"/>
      </rPr>
      <t>a</t>
    </r>
  </si>
  <si>
    <r>
      <t>P</t>
    </r>
    <r>
      <rPr>
        <vertAlign val="subscript"/>
        <sz val="10"/>
        <rFont val="Times New Roman"/>
        <family val="1"/>
      </rPr>
      <t>c</t>
    </r>
  </si>
  <si>
    <r>
      <t>P</t>
    </r>
    <r>
      <rPr>
        <vertAlign val="subscript"/>
        <sz val="10"/>
        <rFont val="Times New Roman"/>
        <family val="1"/>
      </rPr>
      <t>R</t>
    </r>
  </si>
  <si>
    <t>R</t>
  </si>
  <si>
    <r>
      <t>R</t>
    </r>
    <r>
      <rPr>
        <vertAlign val="subscript"/>
        <sz val="10"/>
        <rFont val="Times New Roman"/>
        <family val="1"/>
      </rPr>
      <t>l</t>
    </r>
  </si>
  <si>
    <r>
      <t>R</t>
    </r>
    <r>
      <rPr>
        <vertAlign val="subscript"/>
        <sz val="10"/>
        <rFont val="Times New Roman"/>
        <family val="1"/>
      </rPr>
      <t>i</t>
    </r>
  </si>
  <si>
    <t>T</t>
  </si>
  <si>
    <r>
      <t>T</t>
    </r>
    <r>
      <rPr>
        <vertAlign val="subscript"/>
        <sz val="10"/>
        <rFont val="Times New Roman"/>
        <family val="1"/>
      </rPr>
      <t>a</t>
    </r>
  </si>
  <si>
    <r>
      <t>T</t>
    </r>
    <r>
      <rPr>
        <vertAlign val="subscript"/>
        <sz val="10"/>
        <rFont val="Times New Roman"/>
        <family val="1"/>
      </rPr>
      <t>c</t>
    </r>
  </si>
  <si>
    <r>
      <t>T</t>
    </r>
    <r>
      <rPr>
        <vertAlign val="subscript"/>
        <sz val="10"/>
        <rFont val="Times New Roman"/>
        <family val="1"/>
      </rPr>
      <t>h</t>
    </r>
  </si>
  <si>
    <r>
      <t>T</t>
    </r>
    <r>
      <rPr>
        <vertAlign val="subscript"/>
        <sz val="10"/>
        <rFont val="Times New Roman"/>
        <family val="1"/>
      </rPr>
      <t>i</t>
    </r>
  </si>
  <si>
    <r>
      <t>T</t>
    </r>
    <r>
      <rPr>
        <vertAlign val="subscript"/>
        <sz val="10"/>
        <rFont val="Times New Roman"/>
        <family val="1"/>
      </rPr>
      <t>m</t>
    </r>
  </si>
  <si>
    <r>
      <t>T</t>
    </r>
    <r>
      <rPr>
        <vertAlign val="subscript"/>
        <sz val="10"/>
        <rFont val="Times New Roman"/>
        <family val="1"/>
      </rPr>
      <t>max</t>
    </r>
  </si>
  <si>
    <r>
      <t>T</t>
    </r>
    <r>
      <rPr>
        <vertAlign val="subscript"/>
        <sz val="10"/>
        <rFont val="Times New Roman"/>
        <family val="1"/>
      </rPr>
      <t>min</t>
    </r>
  </si>
  <si>
    <r>
      <t>T</t>
    </r>
    <r>
      <rPr>
        <vertAlign val="subscript"/>
        <sz val="10"/>
        <rFont val="Times New Roman"/>
        <family val="1"/>
      </rPr>
      <t>R</t>
    </r>
  </si>
  <si>
    <r>
      <t>T</t>
    </r>
    <r>
      <rPr>
        <vertAlign val="subscript"/>
        <sz val="10"/>
        <rFont val="Times New Roman"/>
        <family val="1"/>
      </rPr>
      <t>s</t>
    </r>
  </si>
  <si>
    <t>W</t>
  </si>
  <si>
    <t>A</t>
  </si>
  <si>
    <r>
      <t>x</t>
    </r>
    <r>
      <rPr>
        <vertAlign val="subscript"/>
        <sz val="10"/>
        <rFont val="Times New Roman"/>
        <family val="1"/>
      </rPr>
      <t>i</t>
    </r>
  </si>
  <si>
    <r>
      <t>y</t>
    </r>
    <r>
      <rPr>
        <vertAlign val="subscript"/>
        <sz val="10"/>
        <rFont val="Times New Roman"/>
        <family val="1"/>
      </rPr>
      <t>i</t>
    </r>
  </si>
  <si>
    <t>Greek</t>
  </si>
  <si>
    <t>α</t>
  </si>
  <si>
    <t>Δ</t>
  </si>
  <si>
    <t>π</t>
  </si>
  <si>
    <t>φ</t>
  </si>
  <si>
    <t>Σ</t>
  </si>
  <si>
    <t>DP</t>
  </si>
  <si>
    <t>MAWP</t>
  </si>
  <si>
    <t>OP</t>
  </si>
  <si>
    <t>RVP</t>
  </si>
  <si>
    <t>TVP</t>
  </si>
  <si>
    <r>
      <t>surface area, ft</t>
    </r>
    <r>
      <rPr>
        <vertAlign val="superscript"/>
        <sz val="10"/>
        <rFont val="Times New Roman"/>
        <family val="1"/>
      </rPr>
      <t>2</t>
    </r>
  </si>
  <si>
    <t>ellipse minor radius, ft</t>
  </si>
  <si>
    <t>vapor pressure of liquid at maximum surface temperature, psia</t>
  </si>
  <si>
    <t>vapor pressure of liquid at minimum surface temperature, psia</t>
  </si>
  <si>
    <t>cylinder diameter, ft</t>
  </si>
  <si>
    <t>cylinder partial volume factor, dimensionless</t>
  </si>
  <si>
    <t>head partial volume factor, dimensionless</t>
  </si>
  <si>
    <t>correction factor for horizontal surfaces</t>
  </si>
  <si>
    <t>depth of liquid in cylinder, ft</t>
  </si>
  <si>
    <t>height of liquid, ft</t>
  </si>
  <si>
    <t>height, ft</t>
  </si>
  <si>
    <r>
      <t xml:space="preserve">thermal conductivity, Btu/[(hr • sq ft • </t>
    </r>
    <r>
      <rPr>
        <sz val="10"/>
        <rFont val="Calibri"/>
        <family val="2"/>
      </rPr>
      <t>°</t>
    </r>
    <r>
      <rPr>
        <sz val="10"/>
        <rFont val="Times New Roman"/>
        <family val="1"/>
      </rPr>
      <t>F)/in]</t>
    </r>
  </si>
  <si>
    <t>equilibrium constant, y/x, dimensionless</t>
  </si>
  <si>
    <t>head coefficient, dimensionless</t>
  </si>
  <si>
    <t>length, ft</t>
  </si>
  <si>
    <t>molecular weight of component i, lb/lb mole</t>
  </si>
  <si>
    <t>number of moles of vapor</t>
  </si>
  <si>
    <t>number of moles of component i</t>
  </si>
  <si>
    <t>absolute pressure, psia</t>
  </si>
  <si>
    <t>atmospheric pressure, psia</t>
  </si>
  <si>
    <t>critical pressure, psia</t>
  </si>
  <si>
    <t>reduced pressure, dimensionless</t>
  </si>
  <si>
    <t>heat flow, Btu/sq ft • hr</t>
  </si>
  <si>
    <r>
      <t>gas constant, 10.73 psia • ft</t>
    </r>
    <r>
      <rPr>
        <vertAlign val="superscript"/>
        <sz val="10"/>
        <rFont val="Times New Roman"/>
        <family val="1"/>
      </rPr>
      <t>3</t>
    </r>
    <r>
      <rPr>
        <sz val="10"/>
        <rFont val="Times New Roman"/>
        <family val="1"/>
      </rPr>
      <t>/(R • lb mole)</t>
    </r>
  </si>
  <si>
    <r>
      <t xml:space="preserve">thermal resistance of insulation (X/k), (hr • sq ft • </t>
    </r>
    <r>
      <rPr>
        <sz val="10"/>
        <rFont val="Calibri"/>
        <family val="2"/>
      </rPr>
      <t>°</t>
    </r>
    <r>
      <rPr>
        <sz val="10"/>
        <rFont val="Times New Roman"/>
        <family val="1"/>
      </rPr>
      <t>F)/Btu</t>
    </r>
  </si>
  <si>
    <t>cylinder radius, ft</t>
  </si>
  <si>
    <r>
      <t xml:space="preserve">temperature, </t>
    </r>
    <r>
      <rPr>
        <sz val="10"/>
        <rFont val="Calibri"/>
        <family val="2"/>
      </rPr>
      <t>°</t>
    </r>
    <r>
      <rPr>
        <sz val="10"/>
        <rFont val="Times New Roman"/>
        <family val="1"/>
      </rPr>
      <t>R</t>
    </r>
  </si>
  <si>
    <r>
      <t xml:space="preserve">ambient air temperature, </t>
    </r>
    <r>
      <rPr>
        <sz val="10"/>
        <rFont val="Calibri"/>
        <family val="2"/>
      </rPr>
      <t>°</t>
    </r>
    <r>
      <rPr>
        <sz val="10"/>
        <rFont val="Times New Roman"/>
        <family val="1"/>
      </rPr>
      <t>F</t>
    </r>
  </si>
  <si>
    <t xml:space="preserve"> =</t>
  </si>
  <si>
    <r>
      <t xml:space="preserve">temperature drop through surface air film, </t>
    </r>
    <r>
      <rPr>
        <sz val="10"/>
        <rFont val="Calibri"/>
        <family val="2"/>
      </rPr>
      <t>°</t>
    </r>
    <r>
      <rPr>
        <sz val="10"/>
        <rFont val="Times New Roman"/>
        <family val="1"/>
      </rPr>
      <t>F</t>
    </r>
  </si>
  <si>
    <r>
      <t xml:space="preserve">hot face temperature, </t>
    </r>
    <r>
      <rPr>
        <sz val="10"/>
        <rFont val="Calibri"/>
        <family val="2"/>
      </rPr>
      <t>°</t>
    </r>
    <r>
      <rPr>
        <sz val="10"/>
        <rFont val="Times New Roman"/>
        <family val="1"/>
      </rPr>
      <t>F</t>
    </r>
  </si>
  <si>
    <r>
      <t xml:space="preserve">temperature drop through insulation, </t>
    </r>
    <r>
      <rPr>
        <sz val="10"/>
        <rFont val="Calibri"/>
        <family val="2"/>
      </rPr>
      <t>°</t>
    </r>
    <r>
      <rPr>
        <sz val="10"/>
        <rFont val="Times New Roman"/>
        <family val="1"/>
      </rPr>
      <t>F</t>
    </r>
  </si>
  <si>
    <r>
      <t xml:space="preserve">mean temperature of insulation, </t>
    </r>
    <r>
      <rPr>
        <sz val="10"/>
        <rFont val="Calibri"/>
        <family val="2"/>
      </rPr>
      <t>°</t>
    </r>
    <r>
      <rPr>
        <sz val="10"/>
        <rFont val="Times New Roman"/>
        <family val="1"/>
      </rPr>
      <t>F</t>
    </r>
  </si>
  <si>
    <r>
      <t xml:space="preserve">maximum average temperature, </t>
    </r>
    <r>
      <rPr>
        <sz val="10"/>
        <rFont val="Calibri"/>
        <family val="2"/>
      </rPr>
      <t>°</t>
    </r>
    <r>
      <rPr>
        <sz val="10"/>
        <rFont val="Times New Roman"/>
        <family val="1"/>
      </rPr>
      <t>F</t>
    </r>
  </si>
  <si>
    <r>
      <t xml:space="preserve">minimum average temperature, </t>
    </r>
    <r>
      <rPr>
        <sz val="10"/>
        <rFont val="Calibri"/>
        <family val="2"/>
      </rPr>
      <t>°</t>
    </r>
    <r>
      <rPr>
        <sz val="10"/>
        <rFont val="Times New Roman"/>
        <family val="1"/>
      </rPr>
      <t>F</t>
    </r>
  </si>
  <si>
    <t>reduced temperature, dimensionless</t>
  </si>
  <si>
    <r>
      <t xml:space="preserve">outside surface temperature, </t>
    </r>
    <r>
      <rPr>
        <sz val="10"/>
        <rFont val="Calibri"/>
        <family val="2"/>
      </rPr>
      <t>°</t>
    </r>
    <r>
      <rPr>
        <sz val="10"/>
        <rFont val="Times New Roman"/>
        <family val="1"/>
      </rPr>
      <t>F</t>
    </r>
  </si>
  <si>
    <r>
      <t>volume, ft</t>
    </r>
    <r>
      <rPr>
        <vertAlign val="superscript"/>
        <sz val="10"/>
        <rFont val="Times New Roman"/>
        <family val="1"/>
      </rPr>
      <t>3</t>
    </r>
  </si>
  <si>
    <t>width, ft</t>
  </si>
  <si>
    <t>mole fraction of component i in the liquid phase</t>
  </si>
  <si>
    <t>insulation thickness, in.</t>
  </si>
  <si>
    <t>radians</t>
  </si>
  <si>
    <t>absolute internal tank pressure at which vacuum vent opens, psia</t>
  </si>
  <si>
    <t>3.14159…</t>
  </si>
  <si>
    <t>required storage pressure, psia</t>
  </si>
  <si>
    <t>summation</t>
  </si>
  <si>
    <t>maximum allowable working pressure shall be defined as the maximum positive gauge pressure permissible at the top of a tank when in operation, which is the basis for the pressure setting of the safety-relieving devices on the tank.  It is synonymous with the nominal pressure rating for the tank as referred to in API Standards 620 and 650.</t>
  </si>
  <si>
    <r>
      <t xml:space="preserve">Reid Vapor Pressure is a vapor pressure for liquid products as determined by ASTM test procedure D-323.  The Reid vapor pressure is defined as pounds per sq in. at 100 </t>
    </r>
    <r>
      <rPr>
        <sz val="10"/>
        <rFont val="Calibri"/>
        <family val="2"/>
      </rPr>
      <t>°</t>
    </r>
    <r>
      <rPr>
        <sz val="10"/>
        <rFont val="Times New Roman"/>
        <family val="1"/>
      </rPr>
      <t xml:space="preserve">F.  The RVP is always less than the true vapor pressure at 100 </t>
    </r>
    <r>
      <rPr>
        <sz val="10"/>
        <rFont val="Calibri"/>
        <family val="2"/>
      </rPr>
      <t>°</t>
    </r>
    <r>
      <rPr>
        <sz val="10"/>
        <rFont val="Times New Roman"/>
        <family val="1"/>
      </rPr>
      <t>F</t>
    </r>
  </si>
  <si>
    <t>true vapor pressure is the pressure at which the gas and liquid in a closed container are in equilibrium at a given temperature.</t>
  </si>
  <si>
    <t>Given Data:</t>
  </si>
  <si>
    <t>in</t>
  </si>
  <si>
    <t>°F</t>
  </si>
  <si>
    <t>psia</t>
  </si>
  <si>
    <t>Rearranging,</t>
  </si>
  <si>
    <t>Intermediate Calculations (not shown)</t>
  </si>
  <si>
    <r>
      <t>Hot Face Temperature T</t>
    </r>
    <r>
      <rPr>
        <vertAlign val="subscript"/>
        <sz val="11"/>
        <rFont val="Times New Roman"/>
        <family val="1"/>
      </rPr>
      <t>h</t>
    </r>
  </si>
  <si>
    <r>
      <t>Example 6-4</t>
    </r>
    <r>
      <rPr>
        <sz val="11"/>
        <rFont val="Times New Roman"/>
        <family val="1"/>
      </rPr>
      <t xml:space="preserve"> -- A rectangular duct is operating at 450 </t>
    </r>
    <r>
      <rPr>
        <sz val="11"/>
        <rFont val="Calibri"/>
        <family val="2"/>
      </rPr>
      <t>°</t>
    </r>
    <r>
      <rPr>
        <sz val="11"/>
        <rFont val="Times New Roman"/>
        <family val="1"/>
      </rPr>
      <t xml:space="preserve">F.  The duct is finished with a silicone coated fabric.  The ambient temperature is 80 </t>
    </r>
    <r>
      <rPr>
        <sz val="11"/>
        <rFont val="Calibri"/>
        <family val="2"/>
      </rPr>
      <t>°</t>
    </r>
    <r>
      <rPr>
        <sz val="11"/>
        <rFont val="Times New Roman"/>
        <family val="1"/>
      </rPr>
      <t xml:space="preserve">F.  It is desired to maintain a surface temperature of 130 </t>
    </r>
    <r>
      <rPr>
        <sz val="11"/>
        <rFont val="Calibri"/>
        <family val="2"/>
      </rPr>
      <t>°</t>
    </r>
    <r>
      <rPr>
        <sz val="11"/>
        <rFont val="Times New Roman"/>
        <family val="1"/>
      </rPr>
      <t>F.  What thickness of cellular glass foam is required?  What is the heat loss?</t>
    </r>
  </si>
  <si>
    <r>
      <t>Example 6-8</t>
    </r>
    <r>
      <rPr>
        <sz val="11"/>
        <rFont val="Times New Roman"/>
        <family val="1"/>
      </rPr>
      <t xml:space="preserve"> -- Determine three points of data used to plot Fig 6-18.</t>
    </r>
  </si>
  <si>
    <r>
      <rPr>
        <sz val="11"/>
        <color indexed="16"/>
        <rFont val="Calibri"/>
        <family val="2"/>
      </rPr>
      <t>Δ</t>
    </r>
    <r>
      <rPr>
        <sz val="11"/>
        <color indexed="16"/>
        <rFont val="Times New Roman"/>
        <family val="1"/>
      </rPr>
      <t>T</t>
    </r>
    <r>
      <rPr>
        <vertAlign val="subscript"/>
        <sz val="11"/>
        <color indexed="16"/>
        <rFont val="Times New Roman"/>
        <family val="1"/>
      </rPr>
      <t>i</t>
    </r>
  </si>
  <si>
    <t>450-130</t>
  </si>
  <si>
    <t>130-80</t>
  </si>
  <si>
    <r>
      <rPr>
        <b/>
        <sz val="11"/>
        <color indexed="16"/>
        <rFont val="Calibri"/>
        <family val="2"/>
      </rPr>
      <t>°</t>
    </r>
    <r>
      <rPr>
        <b/>
        <sz val="11"/>
        <color indexed="16"/>
        <rFont val="Times New Roman"/>
        <family val="1"/>
      </rPr>
      <t>F</t>
    </r>
  </si>
  <si>
    <r>
      <rPr>
        <sz val="11"/>
        <color indexed="16"/>
        <rFont val="Calibri"/>
        <family val="2"/>
      </rPr>
      <t>Δ</t>
    </r>
    <r>
      <rPr>
        <sz val="11"/>
        <color indexed="16"/>
        <rFont val="Times New Roman"/>
        <family val="1"/>
      </rPr>
      <t>T</t>
    </r>
    <r>
      <rPr>
        <vertAlign val="subscript"/>
        <sz val="11"/>
        <color indexed="16"/>
        <rFont val="Times New Roman"/>
        <family val="1"/>
      </rPr>
      <t>f</t>
    </r>
  </si>
  <si>
    <r>
      <t>T</t>
    </r>
    <r>
      <rPr>
        <vertAlign val="subscript"/>
        <sz val="11"/>
        <color indexed="16"/>
        <rFont val="Times New Roman"/>
        <family val="1"/>
      </rPr>
      <t>m</t>
    </r>
  </si>
  <si>
    <t>(450-130)/2</t>
  </si>
  <si>
    <t>Using Fig 6-15a</t>
  </si>
  <si>
    <t>Btu/(hr • sqft)</t>
  </si>
  <si>
    <r>
      <t>R</t>
    </r>
    <r>
      <rPr>
        <vertAlign val="subscript"/>
        <sz val="11"/>
        <color indexed="16"/>
        <rFont val="Times New Roman"/>
        <family val="1"/>
      </rPr>
      <t>i</t>
    </r>
  </si>
  <si>
    <r>
      <t xml:space="preserve">(h • sqft • </t>
    </r>
    <r>
      <rPr>
        <b/>
        <sz val="11"/>
        <color indexed="16"/>
        <rFont val="Calibri"/>
        <family val="2"/>
      </rPr>
      <t>°</t>
    </r>
    <r>
      <rPr>
        <b/>
        <sz val="11"/>
        <color indexed="16"/>
        <rFont val="Times New Roman"/>
        <family val="1"/>
      </rPr>
      <t>F)/Btu</t>
    </r>
  </si>
  <si>
    <t>To determine Thermal Conductivity</t>
  </si>
  <si>
    <r>
      <t>A'+B'T+C'T</t>
    </r>
    <r>
      <rPr>
        <vertAlign val="superscript"/>
        <sz val="11"/>
        <rFont val="Times New Roman"/>
        <family val="1"/>
      </rPr>
      <t>2</t>
    </r>
    <r>
      <rPr>
        <sz val="11"/>
        <rFont val="Times New Roman"/>
        <family val="1"/>
      </rPr>
      <t>+D'T</t>
    </r>
    <r>
      <rPr>
        <vertAlign val="superscript"/>
        <sz val="11"/>
        <rFont val="Times New Roman"/>
        <family val="1"/>
      </rPr>
      <t>3</t>
    </r>
  </si>
  <si>
    <t>Fig 6-14</t>
  </si>
  <si>
    <t>Data from Fig 6-14 Based on Cellular Glass Foam Insulating Materials</t>
  </si>
  <si>
    <t>A'</t>
  </si>
  <si>
    <t>B'</t>
  </si>
  <si>
    <t>C'</t>
  </si>
  <si>
    <t>D'</t>
  </si>
  <si>
    <r>
      <t>0.3488+(5.038e-4 • 290)+(1.144e-7 • 290</t>
    </r>
    <r>
      <rPr>
        <vertAlign val="superscript"/>
        <sz val="11"/>
        <color indexed="16"/>
        <rFont val="Times New Roman"/>
        <family val="1"/>
      </rPr>
      <t>2</t>
    </r>
    <r>
      <rPr>
        <sz val="11"/>
        <color indexed="16"/>
        <rFont val="Times New Roman"/>
        <family val="1"/>
      </rPr>
      <t>)+(7.172e-10 • 290</t>
    </r>
    <r>
      <rPr>
        <vertAlign val="superscript"/>
        <sz val="11"/>
        <color indexed="16"/>
        <rFont val="Times New Roman"/>
        <family val="1"/>
      </rPr>
      <t>3</t>
    </r>
    <r>
      <rPr>
        <sz val="11"/>
        <color indexed="16"/>
        <rFont val="Times New Roman"/>
        <family val="1"/>
      </rPr>
      <t>)</t>
    </r>
  </si>
  <si>
    <t>To determine Insulation Thickness</t>
  </si>
  <si>
    <t>X</t>
  </si>
  <si>
    <r>
      <t>R</t>
    </r>
    <r>
      <rPr>
        <vertAlign val="subscript"/>
        <sz val="11"/>
        <rFont val="Times New Roman"/>
        <family val="1"/>
      </rPr>
      <t>i</t>
    </r>
    <r>
      <rPr>
        <sz val="11"/>
        <rFont val="Times New Roman"/>
        <family val="1"/>
      </rPr>
      <t xml:space="preserve"> • k</t>
    </r>
  </si>
  <si>
    <r>
      <t xml:space="preserve">Btu/[(hr • sqft • </t>
    </r>
    <r>
      <rPr>
        <b/>
        <sz val="11"/>
        <color indexed="16"/>
        <rFont val="Calibri"/>
        <family val="2"/>
      </rPr>
      <t>°</t>
    </r>
    <r>
      <rPr>
        <b/>
        <sz val="11"/>
        <color indexed="16"/>
        <rFont val="Times New Roman"/>
        <family val="1"/>
      </rPr>
      <t>F)/in]</t>
    </r>
  </si>
  <si>
    <t>3.3 • 0.522</t>
  </si>
  <si>
    <r>
      <t>Ambient Temperature  T</t>
    </r>
    <r>
      <rPr>
        <vertAlign val="subscript"/>
        <sz val="11"/>
        <rFont val="Times New Roman"/>
        <family val="1"/>
      </rPr>
      <t>a</t>
    </r>
  </si>
  <si>
    <r>
      <t>Surface Temperature   T</t>
    </r>
    <r>
      <rPr>
        <vertAlign val="subscript"/>
        <sz val="11"/>
        <rFont val="Times New Roman"/>
        <family val="1"/>
      </rPr>
      <t>s</t>
    </r>
  </si>
  <si>
    <r>
      <t>Example 6-6</t>
    </r>
    <r>
      <rPr>
        <sz val="11"/>
        <rFont val="Times New Roman"/>
        <family val="1"/>
      </rPr>
      <t xml:space="preserve"> -- Assume the same conditions as Example 6-4 except that the surface to be insulated is a 4"O.D. duct.</t>
    </r>
  </si>
  <si>
    <t>Calculated Data from Example 6-4</t>
  </si>
  <si>
    <r>
      <rPr>
        <sz val="11"/>
        <rFont val="Calibri"/>
        <family val="2"/>
      </rPr>
      <t>Δ</t>
    </r>
    <r>
      <rPr>
        <sz val="11"/>
        <rFont val="Times New Roman"/>
        <family val="1"/>
      </rPr>
      <t>T</t>
    </r>
    <r>
      <rPr>
        <vertAlign val="subscript"/>
        <sz val="11"/>
        <rFont val="Times New Roman"/>
        <family val="1"/>
      </rPr>
      <t>i</t>
    </r>
  </si>
  <si>
    <r>
      <rPr>
        <sz val="11"/>
        <rFont val="Calibri"/>
        <family val="2"/>
      </rPr>
      <t>Δ</t>
    </r>
    <r>
      <rPr>
        <sz val="11"/>
        <rFont val="Times New Roman"/>
        <family val="1"/>
      </rPr>
      <t>T</t>
    </r>
    <r>
      <rPr>
        <vertAlign val="subscript"/>
        <sz val="11"/>
        <rFont val="Times New Roman"/>
        <family val="1"/>
      </rPr>
      <t>f</t>
    </r>
  </si>
  <si>
    <r>
      <t>T</t>
    </r>
    <r>
      <rPr>
        <vertAlign val="subscript"/>
        <sz val="11"/>
        <rFont val="Times New Roman"/>
        <family val="1"/>
      </rPr>
      <t>m</t>
    </r>
  </si>
  <si>
    <r>
      <t>R</t>
    </r>
    <r>
      <rPr>
        <vertAlign val="subscript"/>
        <sz val="11"/>
        <rFont val="Times New Roman"/>
        <family val="1"/>
      </rPr>
      <t>i</t>
    </r>
  </si>
  <si>
    <t>To determine Heat Loss per Linear Foot of Outside Duct Surface</t>
  </si>
  <si>
    <t>Heat Loss per Linear Foot</t>
  </si>
  <si>
    <r>
      <t>[(</t>
    </r>
    <r>
      <rPr>
        <sz val="11"/>
        <rFont val="Calibri"/>
        <family val="2"/>
      </rPr>
      <t>π</t>
    </r>
    <r>
      <rPr>
        <sz val="11"/>
        <rFont val="Times New Roman"/>
        <family val="1"/>
      </rPr>
      <t xml:space="preserve"> • OD)/12] • Q</t>
    </r>
  </si>
  <si>
    <r>
      <rPr>
        <sz val="11"/>
        <rFont val="Calibri"/>
        <family val="2"/>
      </rPr>
      <t>°</t>
    </r>
    <r>
      <rPr>
        <sz val="11"/>
        <rFont val="Times New Roman"/>
        <family val="1"/>
      </rPr>
      <t>F</t>
    </r>
  </si>
  <si>
    <t>Btu/hr • sq ft</t>
  </si>
  <si>
    <t>Using Charts in Section 25</t>
  </si>
  <si>
    <t>Component</t>
  </si>
  <si>
    <t>Composition</t>
  </si>
  <si>
    <t>Bubble-point Pressures</t>
  </si>
  <si>
    <t>x</t>
  </si>
  <si>
    <r>
      <t xml:space="preserve">0 </t>
    </r>
    <r>
      <rPr>
        <b/>
        <sz val="11"/>
        <color indexed="16"/>
        <rFont val="Calibri"/>
        <family val="2"/>
      </rPr>
      <t>°</t>
    </r>
    <r>
      <rPr>
        <b/>
        <sz val="11"/>
        <color indexed="16"/>
        <rFont val="Times New Roman"/>
        <family val="1"/>
      </rPr>
      <t>F,        42 psia</t>
    </r>
  </si>
  <si>
    <r>
      <t xml:space="preserve">60 </t>
    </r>
    <r>
      <rPr>
        <b/>
        <sz val="11"/>
        <color indexed="16"/>
        <rFont val="Calibri"/>
        <family val="2"/>
      </rPr>
      <t>°</t>
    </r>
    <r>
      <rPr>
        <b/>
        <sz val="11"/>
        <color indexed="16"/>
        <rFont val="Times New Roman"/>
        <family val="1"/>
      </rPr>
      <t>F,         114 psia</t>
    </r>
  </si>
  <si>
    <r>
      <t xml:space="preserve">120 </t>
    </r>
    <r>
      <rPr>
        <b/>
        <sz val="11"/>
        <color indexed="16"/>
        <rFont val="Calibri"/>
        <family val="2"/>
      </rPr>
      <t>°F,           255 psia</t>
    </r>
  </si>
  <si>
    <r>
      <t>C</t>
    </r>
    <r>
      <rPr>
        <vertAlign val="subscript"/>
        <sz val="11"/>
        <color indexed="16"/>
        <rFont val="Times New Roman"/>
        <family val="1"/>
      </rPr>
      <t>2</t>
    </r>
  </si>
  <si>
    <r>
      <t>C</t>
    </r>
    <r>
      <rPr>
        <vertAlign val="subscript"/>
        <sz val="11"/>
        <color indexed="16"/>
        <rFont val="Times New Roman"/>
        <family val="1"/>
      </rPr>
      <t>3</t>
    </r>
  </si>
  <si>
    <r>
      <t>iC</t>
    </r>
    <r>
      <rPr>
        <vertAlign val="subscript"/>
        <sz val="11"/>
        <color indexed="16"/>
        <rFont val="Times New Roman"/>
        <family val="1"/>
      </rPr>
      <t>4</t>
    </r>
  </si>
  <si>
    <t>y</t>
  </si>
  <si>
    <t>K • x</t>
  </si>
  <si>
    <r>
      <t>Example 6-7</t>
    </r>
    <r>
      <rPr>
        <sz val="11"/>
        <rFont val="Times New Roman"/>
        <family val="1"/>
      </rPr>
      <t xml:space="preserve"> -- A furnace is operating at 1100 </t>
    </r>
    <r>
      <rPr>
        <sz val="11"/>
        <rFont val="Calibri"/>
        <family val="2"/>
      </rPr>
      <t>°</t>
    </r>
    <r>
      <rPr>
        <sz val="11"/>
        <rFont val="Times New Roman"/>
        <family val="1"/>
      </rPr>
      <t xml:space="preserve">F.  The outside surface is stainless steel.  The ambient temperature is 75 </t>
    </r>
    <r>
      <rPr>
        <sz val="11"/>
        <rFont val="Calibri"/>
        <family val="2"/>
      </rPr>
      <t>°</t>
    </r>
    <r>
      <rPr>
        <sz val="11"/>
        <rFont val="Times New Roman"/>
        <family val="1"/>
      </rPr>
      <t>F.  It is desired to limit the heat loss to 150 Btu/hr • sq ft.  What thickness of mineral wool and cellular glass foam is required?  What is the surface temperature?</t>
    </r>
  </si>
  <si>
    <r>
      <t>T</t>
    </r>
    <r>
      <rPr>
        <vertAlign val="subscript"/>
        <sz val="11"/>
        <color indexed="16"/>
        <rFont val="Times New Roman"/>
        <family val="1"/>
      </rPr>
      <t>s</t>
    </r>
  </si>
  <si>
    <t>105+75</t>
  </si>
  <si>
    <t>Using Fig 6-14</t>
  </si>
  <si>
    <t>The cellular glass foam has a limiting temperature</t>
  </si>
  <si>
    <t>1100-500</t>
  </si>
  <si>
    <t>(1100+500)/2</t>
  </si>
  <si>
    <r>
      <t>Data from Fig 6-14 Based on Metallic Slag Block, 18 lb/ft</t>
    </r>
    <r>
      <rPr>
        <vertAlign val="superscript"/>
        <sz val="11"/>
        <rFont val="Times New Roman"/>
        <family val="1"/>
      </rPr>
      <t>3</t>
    </r>
    <r>
      <rPr>
        <sz val="11"/>
        <rFont val="Times New Roman"/>
        <family val="1"/>
      </rPr>
      <t xml:space="preserve"> Mineral Wool</t>
    </r>
  </si>
  <si>
    <r>
      <t>0.3190+(8.870E-5 • 800)+(2.174E-7 • 800</t>
    </r>
    <r>
      <rPr>
        <vertAlign val="superscript"/>
        <sz val="11"/>
        <color indexed="16"/>
        <rFont val="Times New Roman"/>
        <family val="1"/>
      </rPr>
      <t>2</t>
    </r>
    <r>
      <rPr>
        <sz val="11"/>
        <color indexed="16"/>
        <rFont val="Times New Roman"/>
        <family val="1"/>
      </rPr>
      <t>)</t>
    </r>
  </si>
  <si>
    <t>For Cellular Glass Foam</t>
  </si>
  <si>
    <t>500-180</t>
  </si>
  <si>
    <t>(500+180)/2</t>
  </si>
  <si>
    <t>For Mineral Wool</t>
  </si>
  <si>
    <r>
      <t xml:space="preserve">(hr • sqft • </t>
    </r>
    <r>
      <rPr>
        <b/>
        <sz val="11"/>
        <color indexed="16"/>
        <rFont val="Calibri"/>
        <family val="2"/>
      </rPr>
      <t>°</t>
    </r>
    <r>
      <rPr>
        <b/>
        <sz val="11"/>
        <color indexed="16"/>
        <rFont val="Times New Roman"/>
        <family val="1"/>
      </rPr>
      <t>F)/Btu</t>
    </r>
  </si>
  <si>
    <t>0.53 • 4</t>
  </si>
  <si>
    <r>
      <t xml:space="preserve">Using Fig 6-15b at </t>
    </r>
    <r>
      <rPr>
        <sz val="11"/>
        <color indexed="16"/>
        <rFont val="Calibri"/>
        <family val="2"/>
      </rPr>
      <t>ΔT</t>
    </r>
    <r>
      <rPr>
        <vertAlign val="subscript"/>
        <sz val="11"/>
        <color indexed="16"/>
        <rFont val="Times New Roman"/>
        <family val="1"/>
      </rPr>
      <t>i</t>
    </r>
    <r>
      <rPr>
        <sz val="11"/>
        <color indexed="16"/>
        <rFont val="Times New Roman"/>
        <family val="1"/>
      </rPr>
      <t xml:space="preserve"> = 320 </t>
    </r>
    <r>
      <rPr>
        <sz val="11"/>
        <color indexed="16"/>
        <rFont val="Calibri"/>
        <family val="2"/>
      </rPr>
      <t>°</t>
    </r>
    <r>
      <rPr>
        <sz val="11"/>
        <color indexed="16"/>
        <rFont val="Times New Roman"/>
        <family val="1"/>
      </rPr>
      <t>F for Cellular Glass Foam</t>
    </r>
  </si>
  <si>
    <r>
      <t xml:space="preserve">Using Fig 6-15b at </t>
    </r>
    <r>
      <rPr>
        <sz val="11"/>
        <color indexed="16"/>
        <rFont val="Calibri"/>
        <family val="2"/>
      </rPr>
      <t>ΔT</t>
    </r>
    <r>
      <rPr>
        <vertAlign val="subscript"/>
        <sz val="11"/>
        <color indexed="16"/>
        <rFont val="Times New Roman"/>
        <family val="1"/>
      </rPr>
      <t>i</t>
    </r>
    <r>
      <rPr>
        <sz val="11"/>
        <color indexed="16"/>
        <rFont val="Times New Roman"/>
        <family val="1"/>
      </rPr>
      <t xml:space="preserve"> = 600 </t>
    </r>
    <r>
      <rPr>
        <sz val="11"/>
        <color indexed="16"/>
        <rFont val="Calibri"/>
        <family val="2"/>
      </rPr>
      <t>°</t>
    </r>
    <r>
      <rPr>
        <sz val="11"/>
        <color indexed="16"/>
        <rFont val="Times New Roman"/>
        <family val="1"/>
      </rPr>
      <t>F for Mineral Wool</t>
    </r>
  </si>
  <si>
    <t>0.56 • 2.2</t>
  </si>
  <si>
    <r>
      <t>T</t>
    </r>
    <r>
      <rPr>
        <vertAlign val="subscript"/>
        <sz val="11"/>
        <rFont val="Times New Roman"/>
        <family val="1"/>
      </rPr>
      <t>h</t>
    </r>
    <r>
      <rPr>
        <sz val="11"/>
        <rFont val="Times New Roman"/>
        <family val="1"/>
      </rPr>
      <t>-T</t>
    </r>
    <r>
      <rPr>
        <vertAlign val="subscript"/>
        <sz val="11"/>
        <rFont val="Times New Roman"/>
        <family val="1"/>
      </rPr>
      <t>s</t>
    </r>
  </si>
  <si>
    <r>
      <t>T</t>
    </r>
    <r>
      <rPr>
        <vertAlign val="subscript"/>
        <sz val="11"/>
        <rFont val="Times New Roman"/>
        <family val="1"/>
      </rPr>
      <t>s</t>
    </r>
    <r>
      <rPr>
        <sz val="11"/>
        <rFont val="Times New Roman"/>
        <family val="1"/>
      </rPr>
      <t>-T</t>
    </r>
    <r>
      <rPr>
        <vertAlign val="subscript"/>
        <sz val="11"/>
        <rFont val="Times New Roman"/>
        <family val="1"/>
      </rPr>
      <t>a</t>
    </r>
  </si>
  <si>
    <t>To determine Minimum Average Temperature</t>
  </si>
  <si>
    <r>
      <t>(T</t>
    </r>
    <r>
      <rPr>
        <vertAlign val="subscript"/>
        <sz val="11"/>
        <rFont val="Times New Roman"/>
        <family val="1"/>
      </rPr>
      <t>h</t>
    </r>
    <r>
      <rPr>
        <sz val="11"/>
        <rFont val="Times New Roman"/>
        <family val="1"/>
      </rPr>
      <t>+T</t>
    </r>
    <r>
      <rPr>
        <vertAlign val="subscript"/>
        <sz val="11"/>
        <rFont val="Times New Roman"/>
        <family val="1"/>
      </rPr>
      <t>s</t>
    </r>
    <r>
      <rPr>
        <sz val="11"/>
        <rFont val="Times New Roman"/>
        <family val="1"/>
      </rPr>
      <t>)/2</t>
    </r>
  </si>
  <si>
    <t>To determine Outside Surface Temperature</t>
  </si>
  <si>
    <t>To determine Temperature Drop through Insulation</t>
  </si>
  <si>
    <t>Btu/[(hr • sqft • °F)/in]</t>
  </si>
  <si>
    <r>
      <t>0.3488+(5.038E-4 • 320)+(1.144E-7 • 320</t>
    </r>
    <r>
      <rPr>
        <vertAlign val="superscript"/>
        <sz val="11"/>
        <color indexed="16"/>
        <rFont val="Times New Roman"/>
        <family val="1"/>
      </rPr>
      <t>2</t>
    </r>
    <r>
      <rPr>
        <sz val="11"/>
        <color indexed="16"/>
        <rFont val="Times New Roman"/>
        <family val="1"/>
      </rPr>
      <t>)+(7.172E-10 • 320</t>
    </r>
    <r>
      <rPr>
        <vertAlign val="superscript"/>
        <sz val="11"/>
        <color indexed="16"/>
        <rFont val="Times New Roman"/>
        <family val="1"/>
      </rPr>
      <t>3</t>
    </r>
    <r>
      <rPr>
        <sz val="11"/>
        <color indexed="16"/>
        <rFont val="Times New Roman"/>
        <family val="1"/>
      </rPr>
      <t>)</t>
    </r>
  </si>
  <si>
    <r>
      <t>X</t>
    </r>
    <r>
      <rPr>
        <vertAlign val="subscript"/>
        <sz val="11"/>
        <color indexed="18"/>
        <rFont val="Times New Roman"/>
        <family val="1"/>
      </rPr>
      <t>mineral Wool</t>
    </r>
  </si>
  <si>
    <r>
      <t>X</t>
    </r>
    <r>
      <rPr>
        <vertAlign val="subscript"/>
        <sz val="11"/>
        <color indexed="18"/>
        <rFont val="Times New Roman"/>
        <family val="1"/>
      </rPr>
      <t>cellular glass foam</t>
    </r>
  </si>
  <si>
    <r>
      <t>T</t>
    </r>
    <r>
      <rPr>
        <vertAlign val="subscript"/>
        <sz val="11"/>
        <color indexed="18"/>
        <rFont val="Times New Roman"/>
        <family val="1"/>
      </rPr>
      <t>s</t>
    </r>
  </si>
  <si>
    <r>
      <rPr>
        <b/>
        <sz val="11"/>
        <color indexed="18"/>
        <rFont val="Calibri"/>
        <family val="2"/>
      </rPr>
      <t>°</t>
    </r>
    <r>
      <rPr>
        <b/>
        <sz val="11"/>
        <color indexed="18"/>
        <rFont val="Times New Roman"/>
        <family val="1"/>
      </rPr>
      <t>F</t>
    </r>
  </si>
  <si>
    <t>Heat Flow                     Q</t>
  </si>
  <si>
    <r>
      <t>Ambient Temperature    T</t>
    </r>
    <r>
      <rPr>
        <vertAlign val="subscript"/>
        <sz val="11"/>
        <rFont val="Times New Roman"/>
        <family val="1"/>
      </rPr>
      <t>a</t>
    </r>
  </si>
  <si>
    <r>
      <t>Hot Face Temperature   T</t>
    </r>
    <r>
      <rPr>
        <vertAlign val="subscript"/>
        <sz val="11"/>
        <rFont val="Times New Roman"/>
        <family val="1"/>
      </rPr>
      <t>h</t>
    </r>
  </si>
  <si>
    <r>
      <t>Hot Face Temperature        T</t>
    </r>
    <r>
      <rPr>
        <vertAlign val="subscript"/>
        <sz val="11"/>
        <rFont val="Times New Roman"/>
        <family val="1"/>
      </rPr>
      <t>h</t>
    </r>
  </si>
  <si>
    <r>
      <t>Ambient Temperature         T</t>
    </r>
    <r>
      <rPr>
        <vertAlign val="subscript"/>
        <sz val="11"/>
        <rFont val="Times New Roman"/>
        <family val="1"/>
      </rPr>
      <t>a</t>
    </r>
  </si>
  <si>
    <r>
      <t>Surface Temperature          T</t>
    </r>
    <r>
      <rPr>
        <vertAlign val="subscript"/>
        <sz val="11"/>
        <rFont val="Times New Roman"/>
        <family val="1"/>
      </rPr>
      <t>s</t>
    </r>
  </si>
  <si>
    <t>Actual X</t>
  </si>
  <si>
    <t>Using Fig 6-15c and knowing X=1.723</t>
  </si>
  <si>
    <t>OD</t>
  </si>
  <si>
    <t>4+2 • 1.35</t>
  </si>
  <si>
    <r>
      <t xml:space="preserve">60 </t>
    </r>
    <r>
      <rPr>
        <b/>
        <sz val="11"/>
        <color indexed="16"/>
        <rFont val="Calibri"/>
        <family val="2"/>
      </rPr>
      <t>°</t>
    </r>
    <r>
      <rPr>
        <b/>
        <sz val="11"/>
        <color indexed="16"/>
        <rFont val="Times New Roman"/>
        <family val="1"/>
      </rPr>
      <t>F, 114 psia</t>
    </r>
  </si>
  <si>
    <r>
      <t xml:space="preserve">0 </t>
    </r>
    <r>
      <rPr>
        <b/>
        <sz val="11"/>
        <color indexed="16"/>
        <rFont val="Calibri"/>
        <family val="2"/>
      </rPr>
      <t>°</t>
    </r>
    <r>
      <rPr>
        <b/>
        <sz val="11"/>
        <color indexed="16"/>
        <rFont val="Times New Roman"/>
        <family val="1"/>
      </rPr>
      <t>F, 42 psia</t>
    </r>
  </si>
  <si>
    <r>
      <t xml:space="preserve">120 </t>
    </r>
    <r>
      <rPr>
        <b/>
        <sz val="11"/>
        <color indexed="16"/>
        <rFont val="Calibri"/>
        <family val="2"/>
      </rPr>
      <t>°F, 255 psia</t>
    </r>
  </si>
  <si>
    <t>C2</t>
  </si>
  <si>
    <t>C3</t>
  </si>
  <si>
    <t>iC4</t>
  </si>
  <si>
    <t>Finding Composition of Vapor</t>
  </si>
  <si>
    <r>
      <t>n</t>
    </r>
    <r>
      <rPr>
        <vertAlign val="subscript"/>
        <sz val="11"/>
        <rFont val="Times New Roman"/>
        <family val="1"/>
      </rPr>
      <t>g</t>
    </r>
  </si>
  <si>
    <t>PV/ZRT</t>
  </si>
  <si>
    <r>
      <t>n</t>
    </r>
    <r>
      <rPr>
        <vertAlign val="subscript"/>
        <sz val="11"/>
        <rFont val="Times New Roman"/>
        <family val="1"/>
      </rPr>
      <t>i</t>
    </r>
  </si>
  <si>
    <r>
      <t>n</t>
    </r>
    <r>
      <rPr>
        <vertAlign val="subscript"/>
        <sz val="11"/>
        <rFont val="Times New Roman"/>
        <family val="1"/>
      </rPr>
      <t>g</t>
    </r>
    <r>
      <rPr>
        <sz val="11"/>
        <rFont val="Times New Roman"/>
        <family val="1"/>
      </rPr>
      <t xml:space="preserve"> • y</t>
    </r>
    <r>
      <rPr>
        <vertAlign val="subscript"/>
        <sz val="11"/>
        <rFont val="Times New Roman"/>
        <family val="1"/>
      </rPr>
      <t>i</t>
    </r>
  </si>
  <si>
    <r>
      <t>MW</t>
    </r>
    <r>
      <rPr>
        <vertAlign val="subscript"/>
        <sz val="11"/>
        <rFont val="Times New Roman"/>
        <family val="1"/>
      </rPr>
      <t>C2</t>
    </r>
  </si>
  <si>
    <r>
      <t>MW</t>
    </r>
    <r>
      <rPr>
        <vertAlign val="subscript"/>
        <sz val="11"/>
        <rFont val="Times New Roman"/>
        <family val="1"/>
      </rPr>
      <t>C3</t>
    </r>
  </si>
  <si>
    <r>
      <t>MW</t>
    </r>
    <r>
      <rPr>
        <vertAlign val="subscript"/>
        <sz val="11"/>
        <rFont val="Times New Roman"/>
        <family val="1"/>
      </rPr>
      <t>iC4</t>
    </r>
  </si>
  <si>
    <r>
      <t xml:space="preserve">Vapor Average MW, </t>
    </r>
    <r>
      <rPr>
        <sz val="11"/>
        <color indexed="16"/>
        <rFont val="Calibri"/>
        <family val="2"/>
      </rPr>
      <t>Σ</t>
    </r>
    <r>
      <rPr>
        <sz val="11"/>
        <color indexed="16"/>
        <rFont val="Times New Roman"/>
        <family val="1"/>
      </rPr>
      <t>(y</t>
    </r>
    <r>
      <rPr>
        <vertAlign val="subscript"/>
        <sz val="11"/>
        <color indexed="16"/>
        <rFont val="Times New Roman"/>
        <family val="1"/>
      </rPr>
      <t>i</t>
    </r>
    <r>
      <rPr>
        <sz val="11"/>
        <color indexed="16"/>
        <rFont val="Times New Roman"/>
        <family val="1"/>
      </rPr>
      <t>MW</t>
    </r>
    <r>
      <rPr>
        <vertAlign val="subscript"/>
        <sz val="11"/>
        <color indexed="16"/>
        <rFont val="Times New Roman"/>
        <family val="1"/>
      </rPr>
      <t>i</t>
    </r>
    <r>
      <rPr>
        <sz val="11"/>
        <color indexed="16"/>
        <rFont val="Times New Roman"/>
        <family val="1"/>
      </rPr>
      <t>)</t>
    </r>
  </si>
  <si>
    <t>To determine pseudo critical temperature</t>
  </si>
  <si>
    <r>
      <t>T</t>
    </r>
    <r>
      <rPr>
        <vertAlign val="subscript"/>
        <sz val="11"/>
        <rFont val="Times New Roman"/>
        <family val="1"/>
      </rPr>
      <t>pc</t>
    </r>
  </si>
  <si>
    <t>To determine pseudo critical pressure</t>
  </si>
  <si>
    <r>
      <t>P</t>
    </r>
    <r>
      <rPr>
        <vertAlign val="subscript"/>
        <sz val="11"/>
        <rFont val="Times New Roman"/>
        <family val="1"/>
      </rPr>
      <t>pc</t>
    </r>
  </si>
  <si>
    <r>
      <t>Pseudo P</t>
    </r>
    <r>
      <rPr>
        <vertAlign val="subscript"/>
        <sz val="11"/>
        <color indexed="16"/>
        <rFont val="Times New Roman"/>
        <family val="1"/>
      </rPr>
      <t>c</t>
    </r>
    <r>
      <rPr>
        <sz val="11"/>
        <color indexed="16"/>
        <rFont val="Times New Roman"/>
        <family val="1"/>
      </rPr>
      <t>, psia</t>
    </r>
  </si>
  <si>
    <r>
      <t>Pseudo T</t>
    </r>
    <r>
      <rPr>
        <vertAlign val="subscript"/>
        <sz val="11"/>
        <color indexed="16"/>
        <rFont val="Times New Roman"/>
        <family val="1"/>
      </rPr>
      <t>c</t>
    </r>
    <r>
      <rPr>
        <sz val="11"/>
        <color indexed="16"/>
        <rFont val="Times New Roman"/>
        <family val="1"/>
      </rPr>
      <t xml:space="preserve">, </t>
    </r>
    <r>
      <rPr>
        <sz val="11"/>
        <color indexed="16"/>
        <rFont val="Calibri"/>
        <family val="2"/>
      </rPr>
      <t>°R</t>
    </r>
  </si>
  <si>
    <r>
      <t>T</t>
    </r>
    <r>
      <rPr>
        <vertAlign val="subscript"/>
        <sz val="11"/>
        <color indexed="16"/>
        <rFont val="Times New Roman"/>
        <family val="1"/>
      </rPr>
      <t>R</t>
    </r>
  </si>
  <si>
    <r>
      <t>P</t>
    </r>
    <r>
      <rPr>
        <vertAlign val="subscript"/>
        <sz val="11"/>
        <color indexed="16"/>
        <rFont val="Times New Roman"/>
        <family val="1"/>
      </rPr>
      <t>R</t>
    </r>
  </si>
  <si>
    <r>
      <rPr>
        <sz val="11"/>
        <rFont val="Calibri"/>
        <family val="2"/>
      </rPr>
      <t>Σ</t>
    </r>
    <r>
      <rPr>
        <sz val="11"/>
        <rFont val="Times New Roman"/>
        <family val="1"/>
      </rPr>
      <t>y</t>
    </r>
    <r>
      <rPr>
        <vertAlign val="subscript"/>
        <sz val="11"/>
        <rFont val="Times New Roman"/>
        <family val="1"/>
      </rPr>
      <t>i</t>
    </r>
    <r>
      <rPr>
        <sz val="11"/>
        <rFont val="Times New Roman"/>
        <family val="1"/>
      </rPr>
      <t>Tc</t>
    </r>
    <r>
      <rPr>
        <vertAlign val="subscript"/>
        <sz val="11"/>
        <rFont val="Times New Roman"/>
        <family val="1"/>
      </rPr>
      <t>i</t>
    </r>
    <r>
      <rPr>
        <sz val="11"/>
        <rFont val="Times New Roman"/>
        <family val="1"/>
      </rPr>
      <t xml:space="preserve"> + 459.67</t>
    </r>
  </si>
  <si>
    <r>
      <rPr>
        <sz val="11"/>
        <rFont val="Calibri"/>
        <family val="2"/>
      </rPr>
      <t>Σ</t>
    </r>
    <r>
      <rPr>
        <sz val="11"/>
        <rFont val="Times New Roman"/>
        <family val="1"/>
      </rPr>
      <t>y</t>
    </r>
    <r>
      <rPr>
        <vertAlign val="subscript"/>
        <sz val="11"/>
        <rFont val="Times New Roman"/>
        <family val="1"/>
      </rPr>
      <t>i</t>
    </r>
    <r>
      <rPr>
        <sz val="11"/>
        <rFont val="Times New Roman"/>
        <family val="1"/>
      </rPr>
      <t>Pc</t>
    </r>
    <r>
      <rPr>
        <vertAlign val="subscript"/>
        <sz val="11"/>
        <rFont val="Times New Roman"/>
        <family val="1"/>
      </rPr>
      <t>i</t>
    </r>
  </si>
  <si>
    <t>°R</t>
  </si>
  <si>
    <t>Z (from Section 23)</t>
  </si>
  <si>
    <r>
      <t>1000 gal • (1ft</t>
    </r>
    <r>
      <rPr>
        <vertAlign val="superscript"/>
        <sz val="11"/>
        <color indexed="16"/>
        <rFont val="Times New Roman"/>
        <family val="1"/>
      </rPr>
      <t>3</t>
    </r>
    <r>
      <rPr>
        <sz val="11"/>
        <color indexed="16"/>
        <rFont val="Times New Roman"/>
        <family val="1"/>
      </rPr>
      <t>/7.481 gal)</t>
    </r>
  </si>
  <si>
    <t>Volume</t>
  </si>
  <si>
    <t>gal</t>
  </si>
  <si>
    <r>
      <t>ft</t>
    </r>
    <r>
      <rPr>
        <b/>
        <vertAlign val="superscript"/>
        <sz val="11"/>
        <color indexed="16"/>
        <rFont val="Times New Roman"/>
        <family val="1"/>
      </rPr>
      <t>3</t>
    </r>
  </si>
  <si>
    <r>
      <t>n</t>
    </r>
    <r>
      <rPr>
        <b/>
        <vertAlign val="subscript"/>
        <sz val="11"/>
        <color indexed="16"/>
        <rFont val="Times New Roman"/>
        <family val="1"/>
      </rPr>
      <t>g</t>
    </r>
  </si>
  <si>
    <r>
      <t xml:space="preserve">0 </t>
    </r>
    <r>
      <rPr>
        <b/>
        <sz val="11"/>
        <color indexed="16"/>
        <rFont val="Calibri"/>
        <family val="2"/>
      </rPr>
      <t>°</t>
    </r>
    <r>
      <rPr>
        <b/>
        <sz val="11"/>
        <color indexed="16"/>
        <rFont val="Times New Roman"/>
        <family val="1"/>
      </rPr>
      <t>F,              42 psia</t>
    </r>
  </si>
  <si>
    <r>
      <t xml:space="preserve">120 </t>
    </r>
    <r>
      <rPr>
        <b/>
        <sz val="11"/>
        <color indexed="16"/>
        <rFont val="Calibri"/>
        <family val="2"/>
      </rPr>
      <t>°F,          255 psia</t>
    </r>
  </si>
  <si>
    <r>
      <t>n</t>
    </r>
    <r>
      <rPr>
        <b/>
        <vertAlign val="subscript"/>
        <sz val="11"/>
        <color indexed="16"/>
        <rFont val="Times New Roman"/>
        <family val="1"/>
      </rPr>
      <t>i</t>
    </r>
  </si>
  <si>
    <r>
      <t>n</t>
    </r>
    <r>
      <rPr>
        <vertAlign val="subscript"/>
        <sz val="11"/>
        <color indexed="16"/>
        <rFont val="Times New Roman"/>
        <family val="1"/>
      </rPr>
      <t>g</t>
    </r>
    <r>
      <rPr>
        <sz val="11"/>
        <color indexed="16"/>
        <rFont val="Times New Roman"/>
        <family val="1"/>
      </rPr>
      <t xml:space="preserve"> = </t>
    </r>
    <r>
      <rPr>
        <sz val="11"/>
        <color indexed="16"/>
        <rFont val="Calibri"/>
        <family val="2"/>
      </rPr>
      <t>Σ</t>
    </r>
    <r>
      <rPr>
        <sz val="11"/>
        <color indexed="16"/>
        <rFont val="Times New Roman"/>
        <family val="1"/>
      </rPr>
      <t>n</t>
    </r>
    <r>
      <rPr>
        <vertAlign val="subscript"/>
        <sz val="11"/>
        <color indexed="16"/>
        <rFont val="Times New Roman"/>
        <family val="1"/>
      </rPr>
      <t>i</t>
    </r>
  </si>
  <si>
    <t>To calculate moles of vapor per 1000 gal of vapor</t>
  </si>
  <si>
    <t>To Calculate Liquid Equivalent Gallons per 1000 gallons of vapor</t>
  </si>
  <si>
    <r>
      <t>C</t>
    </r>
    <r>
      <rPr>
        <vertAlign val="subscript"/>
        <sz val="11"/>
        <color indexed="18"/>
        <rFont val="Times New Roman"/>
        <family val="1"/>
      </rPr>
      <t>2</t>
    </r>
  </si>
  <si>
    <r>
      <t>C</t>
    </r>
    <r>
      <rPr>
        <vertAlign val="subscript"/>
        <sz val="11"/>
        <color indexed="18"/>
        <rFont val="Times New Roman"/>
        <family val="1"/>
      </rPr>
      <t>3</t>
    </r>
  </si>
  <si>
    <r>
      <t>iC</t>
    </r>
    <r>
      <rPr>
        <vertAlign val="subscript"/>
        <sz val="11"/>
        <color indexed="18"/>
        <rFont val="Times New Roman"/>
        <family val="1"/>
      </rPr>
      <t>4</t>
    </r>
  </si>
  <si>
    <t>60 °F,      114 psia</t>
  </si>
  <si>
    <t>Liquid Equivalent, Gal</t>
  </si>
  <si>
    <t>Total</t>
  </si>
  <si>
    <t>To determine Composition of Vapor</t>
  </si>
  <si>
    <t>Bubble Point Pressures (Points of Data from Fig 6-18)</t>
  </si>
  <si>
    <t>lb/lb mol</t>
  </si>
  <si>
    <t>Bubble Point Temperatures (Points of Data from Fig 6-18)</t>
  </si>
  <si>
    <t>Critical Temperatures (from Section 23)</t>
  </si>
  <si>
    <t>Critical Pressures (from Section 23)</t>
  </si>
  <si>
    <t>To determine Number of Moles of Vapor</t>
  </si>
  <si>
    <t>To determine Number of Moles of Component i</t>
  </si>
  <si>
    <t>0 °F,      42 psia</t>
  </si>
  <si>
    <t>120 °F, 255 psia</t>
  </si>
  <si>
    <t>coefficients used in Fig 6-14</t>
  </si>
  <si>
    <t>mole fraction of component i in the vapor phase</t>
  </si>
  <si>
    <t>design pressure is the pressure at which the most severe condition of coincident pressure and temperature expected during normal operation is reached.  For this condition, the maximum difference in pressure between the inside and outside of a vessel or between any two chambers of a combination unit shall be considered.  (ASME Code for Unfired Pressure Vessels, Section VIII)</t>
  </si>
  <si>
    <t>operating pressure is the pressure at which a vessel normally operates.  It shall not exceed the maximum allowable working pressure of the vessel.  A suitable margin should be allowed between the pressure normally existing in the gas or vapor space and the pressure at which the relief valves are set, so as to allow for the increases in pressure caused by variations in the temperature or gravity of the liquid contents of the tank and other factors affecting the pressure in the gas or vapor space.  (API Standard 620)</t>
  </si>
  <si>
    <r>
      <t>T</t>
    </r>
    <r>
      <rPr>
        <vertAlign val="subscript"/>
        <sz val="11"/>
        <color indexed="16"/>
        <rFont val="Tempus Sans ITC"/>
        <family val="5"/>
      </rPr>
      <t>h</t>
    </r>
    <r>
      <rPr>
        <sz val="11"/>
        <color indexed="16"/>
        <rFont val="Times New Roman"/>
        <family val="1"/>
      </rPr>
      <t xml:space="preserve"> - T</t>
    </r>
    <r>
      <rPr>
        <vertAlign val="subscript"/>
        <sz val="11"/>
        <color indexed="16"/>
        <rFont val="Times New Roman"/>
        <family val="1"/>
      </rPr>
      <t>s</t>
    </r>
  </si>
  <si>
    <r>
      <t>T</t>
    </r>
    <r>
      <rPr>
        <vertAlign val="subscript"/>
        <sz val="11"/>
        <color indexed="16"/>
        <rFont val="Times New Roman"/>
        <family val="1"/>
      </rPr>
      <t>s</t>
    </r>
    <r>
      <rPr>
        <sz val="11"/>
        <color indexed="16"/>
        <rFont val="Times New Roman"/>
        <family val="1"/>
      </rPr>
      <t xml:space="preserve"> - T</t>
    </r>
    <r>
      <rPr>
        <vertAlign val="subscript"/>
        <sz val="11"/>
        <color indexed="16"/>
        <rFont val="Times New Roman"/>
        <family val="1"/>
      </rPr>
      <t>a</t>
    </r>
  </si>
  <si>
    <r>
      <t>(T</t>
    </r>
    <r>
      <rPr>
        <vertAlign val="subscript"/>
        <sz val="11"/>
        <color indexed="16"/>
        <rFont val="Times New Roman"/>
        <family val="1"/>
      </rPr>
      <t>h</t>
    </r>
    <r>
      <rPr>
        <sz val="11"/>
        <color indexed="16"/>
        <rFont val="Times New Roman"/>
        <family val="1"/>
      </rPr>
      <t>-T</t>
    </r>
    <r>
      <rPr>
        <vertAlign val="subscript"/>
        <sz val="11"/>
        <color indexed="16"/>
        <rFont val="Times New Roman"/>
        <family val="1"/>
      </rPr>
      <t>s</t>
    </r>
    <r>
      <rPr>
        <sz val="11"/>
        <color indexed="16"/>
        <rFont val="Times New Roman"/>
        <family val="1"/>
      </rPr>
      <t>)/2</t>
    </r>
  </si>
  <si>
    <r>
      <t>A'+B'T+C'T</t>
    </r>
    <r>
      <rPr>
        <vertAlign val="superscript"/>
        <sz val="11"/>
        <color indexed="60"/>
        <rFont val="Times New Roman"/>
        <family val="1"/>
      </rPr>
      <t>2</t>
    </r>
    <r>
      <rPr>
        <sz val="11"/>
        <color indexed="60"/>
        <rFont val="Times New Roman"/>
        <family val="1"/>
      </rPr>
      <t>+D'T</t>
    </r>
    <r>
      <rPr>
        <vertAlign val="superscript"/>
        <sz val="11"/>
        <color indexed="60"/>
        <rFont val="Times New Roman"/>
        <family val="1"/>
      </rPr>
      <t>3</t>
    </r>
  </si>
  <si>
    <r>
      <t>R</t>
    </r>
    <r>
      <rPr>
        <vertAlign val="subscript"/>
        <sz val="11"/>
        <color indexed="56"/>
        <rFont val="Times New Roman"/>
        <family val="1"/>
      </rPr>
      <t>i</t>
    </r>
    <r>
      <rPr>
        <sz val="11"/>
        <color indexed="56"/>
        <rFont val="Times New Roman"/>
        <family val="1"/>
      </rPr>
      <t xml:space="preserve"> • k</t>
    </r>
  </si>
  <si>
    <r>
      <t>[(</t>
    </r>
    <r>
      <rPr>
        <sz val="11"/>
        <color indexed="18"/>
        <rFont val="Calibri"/>
        <family val="2"/>
      </rPr>
      <t>π</t>
    </r>
    <r>
      <rPr>
        <sz val="11"/>
        <color indexed="18"/>
        <rFont val="Times New Roman"/>
        <family val="1"/>
      </rPr>
      <t xml:space="preserve"> • 6.7)/12] • 98</t>
    </r>
  </si>
  <si>
    <r>
      <t>[(</t>
    </r>
    <r>
      <rPr>
        <sz val="11"/>
        <rFont val="Calibri"/>
        <family val="2"/>
      </rPr>
      <t>π</t>
    </r>
    <r>
      <rPr>
        <sz val="11"/>
        <rFont val="Times New Roman"/>
        <family val="1"/>
      </rPr>
      <t xml:space="preserve"> • OD</t>
    </r>
    <r>
      <rPr>
        <vertAlign val="subscript"/>
        <sz val="11"/>
        <rFont val="Times New Roman"/>
        <family val="1"/>
      </rPr>
      <t>duct</t>
    </r>
    <r>
      <rPr>
        <sz val="11"/>
        <rFont val="Times New Roman"/>
        <family val="1"/>
      </rPr>
      <t>)/12] • Q</t>
    </r>
  </si>
  <si>
    <r>
      <t>OD</t>
    </r>
    <r>
      <rPr>
        <vertAlign val="subscript"/>
        <sz val="11"/>
        <color indexed="16"/>
        <rFont val="Times New Roman"/>
        <family val="1"/>
      </rPr>
      <t>duct</t>
    </r>
    <r>
      <rPr>
        <sz val="11"/>
        <color indexed="16"/>
        <rFont val="Times New Roman"/>
        <family val="1"/>
      </rPr>
      <t>+2 • X</t>
    </r>
    <r>
      <rPr>
        <vertAlign val="subscript"/>
        <sz val="11"/>
        <color indexed="16"/>
        <rFont val="Times New Roman"/>
        <family val="1"/>
      </rPr>
      <t>act</t>
    </r>
  </si>
  <si>
    <r>
      <t>OD</t>
    </r>
    <r>
      <rPr>
        <vertAlign val="subscript"/>
        <sz val="11"/>
        <color indexed="16"/>
        <rFont val="Times New Roman"/>
        <family val="1"/>
      </rPr>
      <t>insul</t>
    </r>
  </si>
  <si>
    <r>
      <t>[(</t>
    </r>
    <r>
      <rPr>
        <sz val="11"/>
        <color indexed="18"/>
        <rFont val="Calibri"/>
        <family val="2"/>
      </rPr>
      <t>π</t>
    </r>
    <r>
      <rPr>
        <sz val="11"/>
        <color indexed="18"/>
        <rFont val="Times New Roman"/>
        <family val="1"/>
      </rPr>
      <t xml:space="preserve"> • OD</t>
    </r>
    <r>
      <rPr>
        <vertAlign val="subscript"/>
        <sz val="11"/>
        <color indexed="18"/>
        <rFont val="Times New Roman"/>
        <family val="1"/>
      </rPr>
      <t>insul</t>
    </r>
    <r>
      <rPr>
        <sz val="11"/>
        <color indexed="18"/>
        <rFont val="Times New Roman"/>
        <family val="1"/>
      </rPr>
      <t>)/12] • Q</t>
    </r>
  </si>
  <si>
    <r>
      <t>Outer Diameter of Duct   OD</t>
    </r>
    <r>
      <rPr>
        <vertAlign val="subscript"/>
        <sz val="11"/>
        <rFont val="Times New Roman"/>
        <family val="1"/>
      </rPr>
      <t>duct</t>
    </r>
  </si>
  <si>
    <r>
      <t>ΔT</t>
    </r>
    <r>
      <rPr>
        <vertAlign val="subscript"/>
        <sz val="11"/>
        <color indexed="16"/>
        <rFont val="Times New Roman"/>
        <family val="1"/>
      </rPr>
      <t>f</t>
    </r>
    <r>
      <rPr>
        <sz val="11"/>
        <color indexed="16"/>
        <rFont val="Times New Roman"/>
        <family val="1"/>
      </rPr>
      <t>+T</t>
    </r>
    <r>
      <rPr>
        <vertAlign val="subscript"/>
        <sz val="11"/>
        <color indexed="16"/>
        <rFont val="Times New Roman"/>
        <family val="1"/>
      </rPr>
      <t>a</t>
    </r>
  </si>
  <si>
    <r>
      <t>T</t>
    </r>
    <r>
      <rPr>
        <vertAlign val="subscript"/>
        <sz val="11"/>
        <color indexed="16"/>
        <rFont val="Times New Roman"/>
        <family val="1"/>
      </rPr>
      <t>limit</t>
    </r>
  </si>
  <si>
    <r>
      <t>T</t>
    </r>
    <r>
      <rPr>
        <vertAlign val="subscript"/>
        <sz val="11"/>
        <color indexed="16"/>
        <rFont val="Times New Roman"/>
        <family val="1"/>
      </rPr>
      <t xml:space="preserve">h </t>
    </r>
    <r>
      <rPr>
        <sz val="11"/>
        <color indexed="16"/>
        <rFont val="Times New Roman"/>
        <family val="1"/>
      </rPr>
      <t>- T</t>
    </r>
    <r>
      <rPr>
        <vertAlign val="subscript"/>
        <sz val="11"/>
        <color indexed="16"/>
        <rFont val="Times New Roman"/>
        <family val="1"/>
      </rPr>
      <t>limit</t>
    </r>
  </si>
  <si>
    <r>
      <t>A'+B'T</t>
    </r>
    <r>
      <rPr>
        <vertAlign val="subscript"/>
        <sz val="11"/>
        <color indexed="16"/>
        <rFont val="Times New Roman"/>
        <family val="1"/>
      </rPr>
      <t>m</t>
    </r>
    <r>
      <rPr>
        <sz val="11"/>
        <color indexed="16"/>
        <rFont val="Times New Roman"/>
        <family val="1"/>
      </rPr>
      <t>+C'T</t>
    </r>
    <r>
      <rPr>
        <vertAlign val="subscript"/>
        <sz val="11"/>
        <color indexed="16"/>
        <rFont val="Times New Roman"/>
        <family val="1"/>
      </rPr>
      <t>m</t>
    </r>
    <r>
      <rPr>
        <vertAlign val="superscript"/>
        <sz val="11"/>
        <color indexed="60"/>
        <rFont val="Times New Roman"/>
        <family val="1"/>
      </rPr>
      <t>2</t>
    </r>
    <r>
      <rPr>
        <sz val="11"/>
        <color indexed="60"/>
        <rFont val="Times New Roman"/>
        <family val="1"/>
      </rPr>
      <t>+D'T</t>
    </r>
    <r>
      <rPr>
        <vertAlign val="subscript"/>
        <sz val="11"/>
        <color indexed="60"/>
        <rFont val="Times New Roman"/>
        <family val="1"/>
      </rPr>
      <t>m</t>
    </r>
    <r>
      <rPr>
        <vertAlign val="superscript"/>
        <sz val="11"/>
        <color indexed="60"/>
        <rFont val="Times New Roman"/>
        <family val="1"/>
      </rPr>
      <t>3</t>
    </r>
  </si>
  <si>
    <r>
      <t>T</t>
    </r>
    <r>
      <rPr>
        <vertAlign val="subscript"/>
        <sz val="11"/>
        <color indexed="16"/>
        <rFont val="Times New Roman"/>
        <family val="1"/>
      </rPr>
      <t>limit</t>
    </r>
    <r>
      <rPr>
        <sz val="11"/>
        <color indexed="16"/>
        <rFont val="Times New Roman"/>
        <family val="1"/>
      </rPr>
      <t>-T</t>
    </r>
    <r>
      <rPr>
        <vertAlign val="subscript"/>
        <sz val="11"/>
        <color indexed="16"/>
        <rFont val="Times New Roman"/>
        <family val="1"/>
      </rPr>
      <t>s</t>
    </r>
  </si>
  <si>
    <r>
      <t>(T</t>
    </r>
    <r>
      <rPr>
        <vertAlign val="subscript"/>
        <sz val="11"/>
        <color indexed="16"/>
        <rFont val="Times New Roman"/>
        <family val="1"/>
      </rPr>
      <t>limit</t>
    </r>
    <r>
      <rPr>
        <sz val="11"/>
        <color indexed="16"/>
        <rFont val="Times New Roman"/>
        <family val="1"/>
      </rPr>
      <t>+T</t>
    </r>
    <r>
      <rPr>
        <vertAlign val="subscript"/>
        <sz val="11"/>
        <color indexed="16"/>
        <rFont val="Times New Roman"/>
        <family val="1"/>
      </rPr>
      <t>s</t>
    </r>
    <r>
      <rPr>
        <sz val="11"/>
        <color indexed="16"/>
        <rFont val="Times New Roman"/>
        <family val="1"/>
      </rPr>
      <t>) / 2</t>
    </r>
  </si>
  <si>
    <r>
      <t>(T</t>
    </r>
    <r>
      <rPr>
        <vertAlign val="subscript"/>
        <sz val="11"/>
        <color indexed="16"/>
        <rFont val="Times New Roman"/>
        <family val="1"/>
      </rPr>
      <t>h</t>
    </r>
    <r>
      <rPr>
        <sz val="11"/>
        <color indexed="16"/>
        <rFont val="Times New Roman"/>
        <family val="1"/>
      </rPr>
      <t xml:space="preserve"> + T</t>
    </r>
    <r>
      <rPr>
        <vertAlign val="subscript"/>
        <sz val="11"/>
        <color indexed="16"/>
        <rFont val="Times New Roman"/>
        <family val="1"/>
      </rPr>
      <t>limit</t>
    </r>
    <r>
      <rPr>
        <sz val="11"/>
        <color indexed="16"/>
        <rFont val="Times New Roman"/>
        <family val="1"/>
      </rPr>
      <t>) / 2</t>
    </r>
  </si>
  <si>
    <r>
      <t>A'+B'ΔT</t>
    </r>
    <r>
      <rPr>
        <vertAlign val="subscript"/>
        <sz val="11"/>
        <color indexed="16"/>
        <rFont val="Times New Roman"/>
        <family val="1"/>
      </rPr>
      <t>i</t>
    </r>
    <r>
      <rPr>
        <sz val="11"/>
        <color indexed="16"/>
        <rFont val="Times New Roman"/>
        <family val="1"/>
      </rPr>
      <t>+C'ΔT</t>
    </r>
    <r>
      <rPr>
        <vertAlign val="subscript"/>
        <sz val="11"/>
        <color indexed="16"/>
        <rFont val="Times New Roman"/>
        <family val="1"/>
      </rPr>
      <t>i</t>
    </r>
    <r>
      <rPr>
        <vertAlign val="superscript"/>
        <sz val="11"/>
        <color indexed="60"/>
        <rFont val="Times New Roman"/>
        <family val="1"/>
      </rPr>
      <t>2</t>
    </r>
    <r>
      <rPr>
        <sz val="11"/>
        <color indexed="60"/>
        <rFont val="Times New Roman"/>
        <family val="1"/>
      </rPr>
      <t>+D'ΔT</t>
    </r>
    <r>
      <rPr>
        <vertAlign val="subscript"/>
        <sz val="11"/>
        <color indexed="60"/>
        <rFont val="Times New Roman"/>
        <family val="1"/>
      </rPr>
      <t>i</t>
    </r>
    <r>
      <rPr>
        <vertAlign val="superscript"/>
        <sz val="11"/>
        <color indexed="60"/>
        <rFont val="Times New Roman"/>
        <family val="1"/>
      </rPr>
      <t>3</t>
    </r>
  </si>
  <si>
    <r>
      <t>ΔT</t>
    </r>
    <r>
      <rPr>
        <vertAlign val="subscript"/>
        <sz val="11"/>
        <color indexed="18"/>
        <rFont val="Times New Roman"/>
        <family val="1"/>
      </rPr>
      <t>i</t>
    </r>
    <r>
      <rPr>
        <sz val="11"/>
        <color indexed="18"/>
        <rFont val="Times New Roman"/>
        <family val="1"/>
      </rPr>
      <t>+T</t>
    </r>
    <r>
      <rPr>
        <vertAlign val="subscript"/>
        <sz val="11"/>
        <color indexed="18"/>
        <rFont val="Times New Roman"/>
        <family val="1"/>
      </rPr>
      <t>a</t>
    </r>
  </si>
  <si>
    <r>
      <t>k</t>
    </r>
    <r>
      <rPr>
        <vertAlign val="subscript"/>
        <sz val="11"/>
        <color indexed="18"/>
        <rFont val="Times New Roman"/>
        <family val="1"/>
      </rPr>
      <t>i</t>
    </r>
    <r>
      <rPr>
        <sz val="11"/>
        <color indexed="18"/>
        <rFont val="Times New Roman"/>
        <family val="1"/>
      </rPr>
      <t xml:space="preserve"> • R</t>
    </r>
    <r>
      <rPr>
        <vertAlign val="subscript"/>
        <sz val="11"/>
        <color indexed="18"/>
        <rFont val="Times New Roman"/>
        <family val="1"/>
      </rPr>
      <t>i</t>
    </r>
  </si>
  <si>
    <t>Round up</t>
  </si>
  <si>
    <t>Liquid portion</t>
  </si>
  <si>
    <t>C2      x</t>
  </si>
  <si>
    <t>C3      x</t>
  </si>
  <si>
    <t>iC4      x</t>
  </si>
  <si>
    <t>Finding Compressibility Factor</t>
  </si>
  <si>
    <r>
      <rPr>
        <b/>
        <sz val="9"/>
        <color indexed="18"/>
        <rFont val="Times New Roman"/>
        <family val="1"/>
      </rPr>
      <t xml:space="preserve">(From Sect 23) </t>
    </r>
    <r>
      <rPr>
        <b/>
        <sz val="11"/>
        <color indexed="18"/>
        <rFont val="Times New Roman"/>
        <family val="1"/>
      </rPr>
      <t>gal/mole</t>
    </r>
  </si>
  <si>
    <t>LIMITS</t>
  </si>
  <si>
    <t>Data from Fig 6-15 Based on Cellular Glass Foam Insulating Materials</t>
  </si>
  <si>
    <t>Using Fig 6-16a</t>
  </si>
  <si>
    <t>Using Fig 6-16b</t>
  </si>
  <si>
    <t>See Fig 6-15 for temp limits by material</t>
  </si>
  <si>
    <t>Using Fig 6-16c and knowing X=1.723</t>
  </si>
  <si>
    <r>
      <t>X</t>
    </r>
    <r>
      <rPr>
        <vertAlign val="subscript"/>
        <sz val="11"/>
        <color indexed="16"/>
        <rFont val="Times New Roman"/>
        <family val="1"/>
      </rPr>
      <t>act (from graph)</t>
    </r>
  </si>
  <si>
    <t>Type 3-5% max from surface for economic consideration</t>
  </si>
  <si>
    <r>
      <t>After determining the required thickness of 1.7 inches for a flat surface, go to Fig. 6-16c. Project horizontally from 1.7" for a flat surface to the line representing a 4" O.D. duct then vertically to an actual thickness of 1.35". The heat loss of 98 Btu/hr • sq ft of outside insulation surface remains the same.</t>
    </r>
    <r>
      <rPr>
        <sz val="8.8000000000000007"/>
        <rFont val="Times New Roman"/>
        <family val="1"/>
      </rPr>
      <t>*</t>
    </r>
  </si>
  <si>
    <r>
      <t xml:space="preserve">critical temperature, </t>
    </r>
    <r>
      <rPr>
        <sz val="10"/>
        <rFont val="Calibri"/>
        <family val="2"/>
      </rPr>
      <t>°</t>
    </r>
    <r>
      <rPr>
        <sz val="10"/>
        <rFont val="Times New Roman"/>
        <family val="1"/>
      </rPr>
      <t xml:space="preserve">R or </t>
    </r>
    <r>
      <rPr>
        <sz val="10"/>
        <rFont val="Calibri"/>
        <family val="2"/>
      </rPr>
      <t>°</t>
    </r>
    <r>
      <rPr>
        <sz val="10"/>
        <rFont val="Times New Roman"/>
        <family val="1"/>
      </rPr>
      <t>F</t>
    </r>
  </si>
  <si>
    <t>(18 lb/ft3 selected due to operating temp)</t>
  </si>
  <si>
    <t>y / x</t>
  </si>
  <si>
    <t>Example 6-4</t>
  </si>
  <si>
    <t xml:space="preserve">  Typical 3-5% maximum heat loss from surface for economic consideration.</t>
  </si>
  <si>
    <t xml:space="preserve">  From FIG. 6-16b, Ri limited to between 0.5 to 20.</t>
  </si>
  <si>
    <t xml:space="preserve">  From FIG. 6-16a, Q limited to between 30 and 1000 BTU/square foot per hour.</t>
  </si>
  <si>
    <t>Example 6-6</t>
  </si>
  <si>
    <t xml:space="preserve">  From FIG. 6-16c, OD limited to between 0.25" to 96".</t>
  </si>
  <si>
    <t>Example 6-7</t>
  </si>
  <si>
    <t xml:space="preserve">  In case of multiple layer construction FIG. 6-16c should not be used to convert to a circular section.</t>
  </si>
  <si>
    <r>
      <t xml:space="preserve">  Temperature range of -300 to 500</t>
    </r>
    <r>
      <rPr>
        <vertAlign val="superscript"/>
        <sz val="12"/>
        <color theme="1"/>
        <rFont val="Times New Roman"/>
        <family val="1"/>
      </rPr>
      <t>o</t>
    </r>
    <r>
      <rPr>
        <sz val="12"/>
        <color theme="1"/>
        <rFont val="Times New Roman"/>
        <family val="1"/>
      </rPr>
      <t>F for cellular glass foam (FIG. 6-15).</t>
    </r>
  </si>
  <si>
    <r>
      <t xml:space="preserve">  Surface temperature typically maximum of 150</t>
    </r>
    <r>
      <rPr>
        <vertAlign val="superscript"/>
        <sz val="12"/>
        <color theme="1"/>
        <rFont val="Times New Roman"/>
        <family val="1"/>
      </rPr>
      <t>o</t>
    </r>
    <r>
      <rPr>
        <sz val="12"/>
        <color theme="1"/>
        <rFont val="Times New Roman"/>
        <family val="1"/>
      </rPr>
      <t>F for personnel.</t>
    </r>
  </si>
  <si>
    <r>
      <t xml:space="preserve">  Temperature range of 0 to 600 up to 1200</t>
    </r>
    <r>
      <rPr>
        <vertAlign val="superscript"/>
        <sz val="12"/>
        <color theme="1"/>
        <rFont val="Times New Roman"/>
        <family val="1"/>
      </rPr>
      <t>o</t>
    </r>
    <r>
      <rPr>
        <sz val="12"/>
        <color theme="1"/>
        <rFont val="Times New Roman"/>
        <family val="1"/>
      </rPr>
      <t>F for mineral wool depending on density (FIG. 6-15).</t>
    </r>
  </si>
  <si>
    <t>The sample calculations, equations and spreadsheets presented herein were developed using examples published in the Engineering Data Book as published by the Gas Processor Suppliers Association as a service to the gas processing industry.  All information and calculation formulae has been compiled and edited in cooperation with Gas Processors Association (GPA).</t>
  </si>
  <si>
    <t>While every effort has been made to present accurate and reliable technical information and calculation spreadsheets based on the GPSA Engineering Data Book sample calculations, the use of such information is voluntary and the GPA and GPSA do not guarantee the accuracy, completeness, efficacy or timeliness of such information.  Reference herein to any specific commercial product, calculation method, process, or service by trade-name, trademark, and service mark manufacturer or otherwise does not constitute or imply endorsement, recommendation or favoring by the GPA and/or GPSA.</t>
  </si>
  <si>
    <t>The Calculation Spreadsheets are provided without warranty of any kind including warranties of accuracy or reasonableness of factual or scientific assumptions, studies or conclusions, or merchantability, fitness for a particular purpose or non-infringement of intellectual property.</t>
  </si>
  <si>
    <t>In no event will the GPA or GPSA and their members be liable for any damages whatsoever (including without limitation, those resulting from lost profits, lost data or business interruption) arising from the use, inability to , reference to or reliance on the information in thes Publication, whether based on warranty, contract, tort or any other legal theory and whether or not advised of the possibility of such damages.</t>
  </si>
  <si>
    <t>These calculation spreadsheets are provided to provide an “Operational level” of accuracy calculation based on rather broad assumptions (including but not limited to; temperatures, pressures, compositions, imperial curves, site conditions etc) and do not replace detailed and accurate Design Engineering taking into account actual process conditions, fluid properties, equipment condition or fowling and actual control set-point dead-band limitations.</t>
  </si>
  <si>
    <t>From Fig 6-15 for insulation material</t>
  </si>
  <si>
    <r>
      <t>Example 6-4</t>
    </r>
    <r>
      <rPr>
        <sz val="11"/>
        <rFont val="Times New Roman"/>
        <family val="1"/>
      </rPr>
      <t xml:space="preserve"> -- A rectangular duct is operating at T</t>
    </r>
    <r>
      <rPr>
        <vertAlign val="subscript"/>
        <sz val="11"/>
        <rFont val="Times New Roman"/>
        <family val="1"/>
      </rPr>
      <t>h</t>
    </r>
    <r>
      <rPr>
        <sz val="11"/>
        <rFont val="Times New Roman"/>
        <family val="1"/>
      </rPr>
      <t xml:space="preserve"> </t>
    </r>
    <r>
      <rPr>
        <sz val="11"/>
        <rFont val="Calibri"/>
        <family val="2"/>
      </rPr>
      <t>°</t>
    </r>
    <r>
      <rPr>
        <sz val="11"/>
        <rFont val="Times New Roman"/>
        <family val="1"/>
      </rPr>
      <t>F.  The duct is finished with thermal insulation.  The ambient temperature is T</t>
    </r>
    <r>
      <rPr>
        <vertAlign val="subscript"/>
        <sz val="11"/>
        <rFont val="Times New Roman"/>
        <family val="1"/>
      </rPr>
      <t>a</t>
    </r>
    <r>
      <rPr>
        <sz val="11"/>
        <rFont val="Times New Roman"/>
        <family val="1"/>
      </rPr>
      <t xml:space="preserve"> </t>
    </r>
    <r>
      <rPr>
        <sz val="11"/>
        <rFont val="Calibri"/>
        <family val="2"/>
      </rPr>
      <t>°</t>
    </r>
    <r>
      <rPr>
        <sz val="11"/>
        <rFont val="Times New Roman"/>
        <family val="1"/>
      </rPr>
      <t>F.  It is desired to maintain a surface temperature of T</t>
    </r>
    <r>
      <rPr>
        <vertAlign val="subscript"/>
        <sz val="11"/>
        <rFont val="Times New Roman"/>
        <family val="1"/>
      </rPr>
      <t>s</t>
    </r>
    <r>
      <rPr>
        <sz val="11"/>
        <rFont val="Times New Roman"/>
        <family val="1"/>
      </rPr>
      <t xml:space="preserve"> </t>
    </r>
    <r>
      <rPr>
        <sz val="11"/>
        <rFont val="Calibri"/>
        <family val="2"/>
      </rPr>
      <t>°</t>
    </r>
    <r>
      <rPr>
        <sz val="11"/>
        <rFont val="Times New Roman"/>
        <family val="1"/>
      </rPr>
      <t>F.  What thickness of insulation is required?  What is the heat loss?</t>
    </r>
  </si>
  <si>
    <t>(Btu/hr)/linear ft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</si>
</sst>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000E+00"/>
    <numFmt numFmtId="166" formatCode="0.0000"/>
    <numFmt numFmtId="167" formatCode="0.0"/>
  </numFmts>
  <fonts count="43" x14ac:knownFonts="1">
    <font>
      <sz val="11"/>
      <color theme="1"/>
      <name val="Calibri"/>
      <family val="2"/>
      <scheme val="minor"/>
    </font>
    <font>
      <b/>
      <sz val="10"/>
      <name val="Arial"/>
      <family val="2"/>
    </font>
    <font>
      <sz val="10"/>
      <name val="Times New Roman"/>
      <family val="1"/>
    </font>
    <font>
      <vertAlign val="subscript"/>
      <sz val="10"/>
      <name val="Times New Roman"/>
      <family val="1"/>
    </font>
    <font>
      <vertAlign val="superscript"/>
      <sz val="10"/>
      <name val="Times New Roman"/>
      <family val="1"/>
    </font>
    <font>
      <b/>
      <sz val="10"/>
      <name val="Times New Roman"/>
      <family val="1"/>
    </font>
    <font>
      <sz val="10"/>
      <name val="Calibri"/>
      <family val="2"/>
    </font>
    <font>
      <b/>
      <sz val="11"/>
      <name val="Times New Roman"/>
      <family val="1"/>
    </font>
    <font>
      <sz val="11"/>
      <name val="Times New Roman"/>
      <family val="1"/>
    </font>
    <font>
      <sz val="11"/>
      <color indexed="18"/>
      <name val="Times New Roman"/>
      <family val="1"/>
    </font>
    <font>
      <sz val="11"/>
      <name val="Arial"/>
      <family val="2"/>
    </font>
    <font>
      <vertAlign val="subscript"/>
      <sz val="11"/>
      <name val="Times New Roman"/>
      <family val="1"/>
    </font>
    <font>
      <vertAlign val="superscript"/>
      <sz val="11"/>
      <name val="Times New Roman"/>
      <family val="1"/>
    </font>
    <font>
      <sz val="11"/>
      <color indexed="16"/>
      <name val="Times New Roman"/>
      <family val="1"/>
    </font>
    <font>
      <b/>
      <sz val="11"/>
      <color indexed="16"/>
      <name val="Times New Roman"/>
      <family val="1"/>
    </font>
    <font>
      <b/>
      <u/>
      <sz val="11"/>
      <color indexed="16"/>
      <name val="Times New Roman"/>
      <family val="1"/>
    </font>
    <font>
      <vertAlign val="subscript"/>
      <sz val="11"/>
      <color indexed="16"/>
      <name val="Times New Roman"/>
      <family val="1"/>
    </font>
    <font>
      <vertAlign val="superscript"/>
      <sz val="11"/>
      <color indexed="16"/>
      <name val="Times New Roman"/>
      <family val="1"/>
    </font>
    <font>
      <vertAlign val="subscript"/>
      <sz val="11"/>
      <color indexed="18"/>
      <name val="Times New Roman"/>
      <family val="1"/>
    </font>
    <font>
      <sz val="10"/>
      <color indexed="18"/>
      <name val="Arial"/>
      <family val="2"/>
    </font>
    <font>
      <b/>
      <sz val="11"/>
      <color indexed="18"/>
      <name val="Times New Roman"/>
      <family val="1"/>
    </font>
    <font>
      <sz val="11"/>
      <color indexed="17"/>
      <name val="Times New Roman"/>
      <family val="1"/>
    </font>
    <font>
      <sz val="11"/>
      <name val="Calibri"/>
      <family val="2"/>
    </font>
    <font>
      <sz val="11"/>
      <color indexed="16"/>
      <name val="Calibri"/>
      <family val="2"/>
    </font>
    <font>
      <b/>
      <sz val="11"/>
      <color indexed="16"/>
      <name val="Calibri"/>
      <family val="2"/>
    </font>
    <font>
      <b/>
      <sz val="11"/>
      <color indexed="18"/>
      <name val="Calibri"/>
      <family val="2"/>
    </font>
    <font>
      <sz val="11"/>
      <color indexed="18"/>
      <name val="Calibri"/>
      <family val="2"/>
    </font>
    <font>
      <b/>
      <vertAlign val="superscript"/>
      <sz val="11"/>
      <color indexed="16"/>
      <name val="Times New Roman"/>
      <family val="1"/>
    </font>
    <font>
      <b/>
      <vertAlign val="subscript"/>
      <sz val="11"/>
      <color indexed="16"/>
      <name val="Times New Roman"/>
      <family val="1"/>
    </font>
    <font>
      <vertAlign val="subscript"/>
      <sz val="11"/>
      <color indexed="16"/>
      <name val="Tempus Sans ITC"/>
      <family val="5"/>
    </font>
    <font>
      <sz val="11"/>
      <color indexed="60"/>
      <name val="Times New Roman"/>
      <family val="1"/>
    </font>
    <font>
      <vertAlign val="superscript"/>
      <sz val="11"/>
      <color indexed="60"/>
      <name val="Times New Roman"/>
      <family val="1"/>
    </font>
    <font>
      <sz val="11"/>
      <color indexed="56"/>
      <name val="Times New Roman"/>
      <family val="1"/>
    </font>
    <font>
      <vertAlign val="subscript"/>
      <sz val="11"/>
      <color indexed="56"/>
      <name val="Times New Roman"/>
      <family val="1"/>
    </font>
    <font>
      <vertAlign val="subscript"/>
      <sz val="11"/>
      <color indexed="60"/>
      <name val="Times New Roman"/>
      <family val="1"/>
    </font>
    <font>
      <b/>
      <sz val="9"/>
      <color indexed="18"/>
      <name val="Times New Roman"/>
      <family val="1"/>
    </font>
    <font>
      <sz val="8.8000000000000007"/>
      <name val="Times New Roman"/>
      <family val="1"/>
    </font>
    <font>
      <sz val="11"/>
      <color rgb="FFFF0000"/>
      <name val="Times New Roman"/>
      <family val="1"/>
    </font>
    <font>
      <sz val="11"/>
      <color theme="5" tint="-0.249977111117893"/>
      <name val="Times New Roman"/>
      <family val="1"/>
    </font>
    <font>
      <b/>
      <sz val="12"/>
      <color theme="1"/>
      <name val="Times New Roman"/>
      <family val="1"/>
    </font>
    <font>
      <sz val="12"/>
      <color theme="1"/>
      <name val="Times New Roman"/>
      <family val="1"/>
    </font>
    <font>
      <vertAlign val="superscript"/>
      <sz val="12"/>
      <color theme="1"/>
      <name val="Times New Roman"/>
      <family val="1"/>
    </font>
    <font>
      <sz val="8"/>
      <color theme="5" tint="-0.249977111117893"/>
      <name val="Arial Narrow"/>
      <family val="2"/>
    </font>
  </fonts>
  <fills count="4">
    <fill>
      <patternFill patternType="none"/>
    </fill>
    <fill>
      <patternFill patternType="gray125"/>
    </fill>
    <fill>
      <patternFill patternType="solid">
        <fgColor theme="9" tint="0.59999389629810485"/>
        <bgColor indexed="64"/>
      </patternFill>
    </fill>
    <fill>
      <patternFill patternType="solid">
        <fgColor theme="6" tint="0.59999389629810485"/>
        <bgColor indexed="64"/>
      </patternFill>
    </fill>
  </fills>
  <borders count="11">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1">
    <xf numFmtId="0" fontId="0" fillId="0" borderId="0"/>
  </cellStyleXfs>
  <cellXfs count="256">
    <xf numFmtId="0" fontId="0" fillId="0" borderId="0" xfId="0"/>
    <xf numFmtId="0" fontId="2" fillId="0" borderId="0" xfId="0" applyFont="1"/>
    <xf numFmtId="0" fontId="2" fillId="0" borderId="0" xfId="0" applyFont="1" applyAlignment="1">
      <alignment horizontal="center" vertical="top"/>
    </xf>
    <xf numFmtId="0" fontId="2" fillId="0" borderId="0" xfId="0" applyFont="1" applyAlignment="1">
      <alignment vertical="top" wrapText="1"/>
    </xf>
    <xf numFmtId="0" fontId="0" fillId="0" borderId="0" xfId="0" applyAlignment="1">
      <alignment horizontal="center" vertical="top"/>
    </xf>
    <xf numFmtId="0" fontId="2" fillId="0" borderId="0" xfId="0" applyFont="1" applyAlignment="1">
      <alignment horizontal="center" vertical="top" wrapText="1"/>
    </xf>
    <xf numFmtId="0" fontId="6" fillId="0" borderId="0" xfId="0" applyFont="1" applyAlignment="1">
      <alignment horizontal="center" vertical="top"/>
    </xf>
    <xf numFmtId="0" fontId="8" fillId="0" borderId="0" xfId="0" applyFont="1"/>
    <xf numFmtId="0" fontId="8" fillId="0" borderId="0" xfId="0" applyFont="1" applyAlignment="1">
      <alignment horizontal="center"/>
    </xf>
    <xf numFmtId="0" fontId="9" fillId="2" borderId="0" xfId="0" applyFont="1" applyFill="1" applyBorder="1"/>
    <xf numFmtId="164" fontId="8" fillId="2" borderId="0" xfId="0" applyNumberFormat="1" applyFont="1" applyFill="1" applyBorder="1" applyAlignment="1">
      <alignment horizontal="center"/>
    </xf>
    <xf numFmtId="0" fontId="8" fillId="2" borderId="0" xfId="0" applyFont="1" applyFill="1" applyBorder="1" applyAlignment="1">
      <alignment vertical="top"/>
    </xf>
    <xf numFmtId="0" fontId="8" fillId="2" borderId="0" xfId="0" applyFont="1" applyFill="1" applyBorder="1" applyAlignment="1">
      <alignment horizontal="center" vertical="top"/>
    </xf>
    <xf numFmtId="165" fontId="8" fillId="2" borderId="0" xfId="0" applyNumberFormat="1" applyFont="1" applyFill="1" applyBorder="1" applyAlignment="1">
      <alignment horizontal="center"/>
    </xf>
    <xf numFmtId="3" fontId="8" fillId="2" borderId="0" xfId="0" applyNumberFormat="1" applyFont="1" applyFill="1" applyBorder="1" applyAlignment="1">
      <alignment horizontal="center"/>
    </xf>
    <xf numFmtId="0" fontId="13" fillId="2" borderId="0" xfId="0" applyNumberFormat="1" applyFont="1" applyFill="1" applyBorder="1" applyAlignment="1">
      <alignment horizontal="center"/>
    </xf>
    <xf numFmtId="164" fontId="14" fillId="2" borderId="0" xfId="0" applyNumberFormat="1" applyFont="1" applyFill="1" applyBorder="1" applyAlignment="1">
      <alignment horizontal="center"/>
    </xf>
    <xf numFmtId="164" fontId="14" fillId="2" borderId="0" xfId="0" applyNumberFormat="1" applyFont="1" applyFill="1" applyBorder="1" applyAlignment="1">
      <alignment horizontal="center" wrapText="1"/>
    </xf>
    <xf numFmtId="164" fontId="9" fillId="2" borderId="0" xfId="0" applyNumberFormat="1" applyFont="1" applyFill="1" applyBorder="1" applyAlignment="1">
      <alignment horizontal="center"/>
    </xf>
    <xf numFmtId="3" fontId="9" fillId="2" borderId="0" xfId="0" applyNumberFormat="1" applyFont="1" applyFill="1" applyBorder="1" applyAlignment="1">
      <alignment horizontal="center"/>
    </xf>
    <xf numFmtId="2" fontId="13" fillId="2" borderId="0" xfId="0" applyNumberFormat="1" applyFont="1" applyFill="1" applyBorder="1" applyAlignment="1">
      <alignment horizontal="center"/>
    </xf>
    <xf numFmtId="167" fontId="13" fillId="2" borderId="0" xfId="0" applyNumberFormat="1" applyFont="1" applyFill="1" applyBorder="1" applyAlignment="1">
      <alignment horizontal="center"/>
    </xf>
    <xf numFmtId="2" fontId="20" fillId="2" borderId="0" xfId="0" applyNumberFormat="1" applyFont="1" applyFill="1" applyBorder="1" applyAlignment="1">
      <alignment horizontal="center"/>
    </xf>
    <xf numFmtId="0" fontId="20" fillId="2" borderId="0" xfId="0" applyNumberFormat="1" applyFont="1" applyFill="1" applyBorder="1" applyAlignment="1">
      <alignment horizontal="center"/>
    </xf>
    <xf numFmtId="0" fontId="8" fillId="0" borderId="0" xfId="0" applyFont="1" applyAlignment="1">
      <alignment horizontal="left"/>
    </xf>
    <xf numFmtId="164" fontId="8" fillId="2" borderId="0" xfId="0" applyNumberFormat="1" applyFont="1" applyFill="1" applyBorder="1" applyAlignment="1">
      <alignment horizontal="left"/>
    </xf>
    <xf numFmtId="164" fontId="14" fillId="2" borderId="0" xfId="0" applyNumberFormat="1" applyFont="1" applyFill="1" applyBorder="1" applyAlignment="1">
      <alignment horizontal="left"/>
    </xf>
    <xf numFmtId="164" fontId="24" fillId="2" borderId="0" xfId="0" applyNumberFormat="1" applyFont="1" applyFill="1" applyBorder="1" applyAlignment="1">
      <alignment horizontal="left"/>
    </xf>
    <xf numFmtId="164" fontId="24" fillId="2" borderId="0" xfId="0" applyNumberFormat="1" applyFont="1" applyFill="1" applyBorder="1" applyAlignment="1">
      <alignment horizontal="left" wrapText="1"/>
    </xf>
    <xf numFmtId="164" fontId="14" fillId="2" borderId="0" xfId="0" applyNumberFormat="1" applyFont="1" applyFill="1" applyBorder="1" applyAlignment="1">
      <alignment horizontal="left" wrapText="1"/>
    </xf>
    <xf numFmtId="164" fontId="20" fillId="2" borderId="0" xfId="0" applyNumberFormat="1" applyFont="1" applyFill="1" applyBorder="1" applyAlignment="1">
      <alignment horizontal="left"/>
    </xf>
    <xf numFmtId="0" fontId="20" fillId="2" borderId="0" xfId="0" applyFont="1" applyFill="1" applyBorder="1" applyAlignment="1">
      <alignment horizontal="left"/>
    </xf>
    <xf numFmtId="0" fontId="19" fillId="2" borderId="0" xfId="0" applyFont="1" applyFill="1" applyBorder="1" applyAlignment="1">
      <alignment horizontal="left"/>
    </xf>
    <xf numFmtId="0" fontId="9" fillId="0" borderId="0" xfId="0" applyFont="1" applyFill="1" applyBorder="1"/>
    <xf numFmtId="0" fontId="9" fillId="0" borderId="0" xfId="0" applyFont="1" applyFill="1" applyBorder="1" applyAlignment="1">
      <alignment horizontal="center"/>
    </xf>
    <xf numFmtId="0" fontId="19" fillId="0" borderId="0" xfId="0" applyFont="1" applyFill="1" applyBorder="1" applyAlignment="1"/>
    <xf numFmtId="0" fontId="8" fillId="2" borderId="0" xfId="0" applyFont="1" applyFill="1" applyBorder="1" applyAlignment="1"/>
    <xf numFmtId="0" fontId="10" fillId="2" borderId="0" xfId="0" applyFont="1" applyFill="1" applyBorder="1" applyAlignment="1"/>
    <xf numFmtId="0" fontId="8" fillId="2" borderId="0" xfId="0" quotePrefix="1" applyFont="1" applyFill="1" applyBorder="1" applyAlignment="1">
      <alignment horizontal="center"/>
    </xf>
    <xf numFmtId="164" fontId="20" fillId="2" borderId="0" xfId="0" applyNumberFormat="1" applyFont="1" applyFill="1" applyBorder="1" applyAlignment="1">
      <alignment horizontal="center" wrapText="1"/>
    </xf>
    <xf numFmtId="0" fontId="7" fillId="0" borderId="0" xfId="0" applyFont="1" applyFill="1" applyBorder="1"/>
    <xf numFmtId="0" fontId="8" fillId="0" borderId="0" xfId="0" applyFont="1" applyFill="1" applyBorder="1"/>
    <xf numFmtId="164" fontId="14" fillId="0" borderId="0" xfId="0" applyNumberFormat="1" applyFont="1" applyFill="1" applyBorder="1" applyAlignment="1">
      <alignment horizontal="center"/>
    </xf>
    <xf numFmtId="0" fontId="15" fillId="0" borderId="0" xfId="0" applyFont="1" applyFill="1" applyBorder="1"/>
    <xf numFmtId="0" fontId="13" fillId="0" borderId="0" xfId="0" applyFont="1" applyFill="1" applyBorder="1"/>
    <xf numFmtId="0" fontId="21" fillId="0" borderId="0" xfId="0" applyFont="1" applyFill="1" applyBorder="1"/>
    <xf numFmtId="0" fontId="8" fillId="0" borderId="0" xfId="0" applyFont="1" applyFill="1" applyBorder="1" applyAlignment="1">
      <alignment wrapText="1"/>
    </xf>
    <xf numFmtId="0" fontId="9" fillId="0" borderId="0" xfId="0" applyFont="1" applyFill="1" applyBorder="1" applyAlignment="1"/>
    <xf numFmtId="0" fontId="22" fillId="2" borderId="0" xfId="0" applyFont="1" applyFill="1" applyBorder="1"/>
    <xf numFmtId="0" fontId="10" fillId="2" borderId="0" xfId="0" applyFont="1" applyFill="1" applyBorder="1" applyAlignment="1">
      <alignment vertical="top"/>
    </xf>
    <xf numFmtId="0" fontId="14" fillId="2" borderId="0" xfId="0" applyFont="1" applyFill="1" applyBorder="1" applyAlignment="1">
      <alignment horizontal="center"/>
    </xf>
    <xf numFmtId="0" fontId="14" fillId="2" borderId="1" xfId="0" applyFont="1" applyFill="1" applyBorder="1" applyAlignment="1">
      <alignment horizontal="center" wrapText="1"/>
    </xf>
    <xf numFmtId="0" fontId="13" fillId="2" borderId="2" xfId="0" applyFont="1" applyFill="1" applyBorder="1"/>
    <xf numFmtId="0" fontId="14" fillId="2" borderId="1" xfId="0" applyFont="1" applyFill="1" applyBorder="1" applyAlignment="1">
      <alignment horizontal="center"/>
    </xf>
    <xf numFmtId="2" fontId="13" fillId="2" borderId="2" xfId="0" applyNumberFormat="1" applyFont="1" applyFill="1" applyBorder="1" applyAlignment="1">
      <alignment horizontal="center"/>
    </xf>
    <xf numFmtId="0" fontId="14" fillId="2" borderId="1" xfId="0" applyFont="1" applyFill="1" applyBorder="1"/>
    <xf numFmtId="164" fontId="14" fillId="2" borderId="1" xfId="0" applyNumberFormat="1" applyFont="1" applyFill="1" applyBorder="1" applyAlignment="1">
      <alignment horizontal="center"/>
    </xf>
    <xf numFmtId="166" fontId="13" fillId="2" borderId="0" xfId="0" applyNumberFormat="1" applyFont="1" applyFill="1" applyBorder="1" applyAlignment="1">
      <alignment horizontal="center"/>
    </xf>
    <xf numFmtId="0" fontId="13" fillId="2" borderId="2" xfId="0" applyFont="1" applyFill="1" applyBorder="1" applyAlignment="1">
      <alignment horizontal="center"/>
    </xf>
    <xf numFmtId="166" fontId="13" fillId="2" borderId="2" xfId="0" applyNumberFormat="1" applyFont="1" applyFill="1" applyBorder="1" applyAlignment="1">
      <alignment horizontal="center"/>
    </xf>
    <xf numFmtId="164" fontId="13" fillId="2" borderId="2" xfId="0" applyNumberFormat="1" applyFont="1" applyFill="1" applyBorder="1" applyAlignment="1">
      <alignment horizontal="center"/>
    </xf>
    <xf numFmtId="0" fontId="9" fillId="2" borderId="0" xfId="0" applyFont="1" applyFill="1" applyBorder="1" applyAlignment="1"/>
    <xf numFmtId="0" fontId="20" fillId="2" borderId="0" xfId="0" applyFont="1" applyFill="1" applyBorder="1"/>
    <xf numFmtId="0" fontId="20" fillId="2" borderId="0" xfId="0" applyFont="1" applyFill="1" applyBorder="1" applyAlignment="1">
      <alignment horizontal="center"/>
    </xf>
    <xf numFmtId="0" fontId="20" fillId="2" borderId="2" xfId="0" applyFont="1" applyFill="1" applyBorder="1"/>
    <xf numFmtId="0" fontId="20" fillId="2" borderId="2" xfId="0" applyFont="1" applyFill="1" applyBorder="1" applyAlignment="1">
      <alignment wrapText="1"/>
    </xf>
    <xf numFmtId="0" fontId="20" fillId="2" borderId="3" xfId="0" applyFont="1" applyFill="1" applyBorder="1"/>
    <xf numFmtId="164" fontId="20" fillId="2" borderId="3" xfId="0" applyNumberFormat="1" applyFont="1" applyFill="1" applyBorder="1" applyAlignment="1">
      <alignment horizontal="center"/>
    </xf>
    <xf numFmtId="0" fontId="5" fillId="0" borderId="0" xfId="0" applyFont="1" applyAlignment="1">
      <alignment horizontal="left" vertical="top"/>
    </xf>
    <xf numFmtId="0" fontId="6" fillId="0" borderId="4" xfId="0" applyFont="1" applyBorder="1" applyAlignment="1">
      <alignment horizontal="center" vertical="top"/>
    </xf>
    <xf numFmtId="0" fontId="2" fillId="0" borderId="3" xfId="0" applyFont="1" applyBorder="1" applyAlignment="1">
      <alignment horizontal="center" vertical="top"/>
    </xf>
    <xf numFmtId="0" fontId="2" fillId="0" borderId="5" xfId="0" applyFont="1" applyBorder="1" applyAlignment="1">
      <alignment vertical="top" wrapText="1"/>
    </xf>
    <xf numFmtId="0" fontId="6" fillId="0" borderId="6" xfId="0" applyFont="1" applyBorder="1" applyAlignment="1">
      <alignment horizontal="center" vertical="top"/>
    </xf>
    <xf numFmtId="0" fontId="2" fillId="0" borderId="0" xfId="0" applyFont="1" applyBorder="1" applyAlignment="1">
      <alignment horizontal="center" vertical="top"/>
    </xf>
    <xf numFmtId="0" fontId="2" fillId="0" borderId="7" xfId="0" applyFont="1" applyBorder="1" applyAlignment="1">
      <alignment vertical="top" wrapText="1"/>
    </xf>
    <xf numFmtId="0" fontId="6" fillId="0" borderId="8" xfId="0" applyFont="1" applyBorder="1" applyAlignment="1">
      <alignment horizontal="center" vertical="top"/>
    </xf>
    <xf numFmtId="0" fontId="2" fillId="0" borderId="2" xfId="0" applyFont="1" applyBorder="1" applyAlignment="1">
      <alignment horizontal="center" vertical="top"/>
    </xf>
    <xf numFmtId="0" fontId="2" fillId="0" borderId="9" xfId="0" applyFont="1" applyBorder="1" applyAlignment="1">
      <alignment vertical="top" wrapText="1"/>
    </xf>
    <xf numFmtId="0" fontId="13" fillId="2" borderId="0" xfId="0" applyFont="1" applyFill="1" applyBorder="1" applyAlignment="1">
      <alignment horizontal="right"/>
    </xf>
    <xf numFmtId="0" fontId="9" fillId="2" borderId="0" xfId="0" applyFont="1" applyFill="1" applyBorder="1" applyAlignment="1">
      <alignment horizontal="right"/>
    </xf>
    <xf numFmtId="0" fontId="8" fillId="2" borderId="0" xfId="0" applyFont="1" applyFill="1" applyBorder="1" applyAlignment="1">
      <alignment horizontal="right"/>
    </xf>
    <xf numFmtId="0" fontId="8" fillId="2" borderId="0" xfId="0" applyFont="1" applyFill="1" applyBorder="1" applyAlignment="1">
      <alignment horizontal="right" vertical="top"/>
    </xf>
    <xf numFmtId="164" fontId="20" fillId="2" borderId="0" xfId="0" applyNumberFormat="1" applyFont="1" applyFill="1" applyBorder="1" applyAlignment="1">
      <alignment horizontal="right"/>
    </xf>
    <xf numFmtId="0" fontId="13" fillId="0" borderId="0" xfId="0" applyFont="1" applyFill="1" applyBorder="1" applyAlignment="1">
      <alignment horizontal="right"/>
    </xf>
    <xf numFmtId="0" fontId="13" fillId="2" borderId="0" xfId="0" applyFont="1" applyFill="1" applyBorder="1" applyAlignment="1">
      <alignment horizontal="right" wrapText="1"/>
    </xf>
    <xf numFmtId="0" fontId="13" fillId="2" borderId="10" xfId="0" applyFont="1" applyFill="1" applyBorder="1" applyAlignment="1">
      <alignment wrapText="1"/>
    </xf>
    <xf numFmtId="0" fontId="13" fillId="2" borderId="10" xfId="0" applyFont="1" applyFill="1" applyBorder="1" applyAlignment="1"/>
    <xf numFmtId="0" fontId="13" fillId="2" borderId="0" xfId="0" applyFont="1" applyFill="1" applyBorder="1" applyAlignment="1"/>
    <xf numFmtId="0" fontId="20" fillId="2" borderId="2" xfId="0" applyFont="1" applyFill="1" applyBorder="1" applyAlignment="1">
      <alignment horizontal="center" wrapText="1"/>
    </xf>
    <xf numFmtId="167" fontId="20" fillId="2" borderId="0" xfId="0" applyNumberFormat="1" applyFont="1" applyFill="1" applyBorder="1" applyAlignment="1">
      <alignment horizontal="center"/>
    </xf>
    <xf numFmtId="2" fontId="8" fillId="2" borderId="0" xfId="0" applyNumberFormat="1" applyFont="1" applyFill="1" applyBorder="1" applyAlignment="1">
      <alignment horizontal="center"/>
    </xf>
    <xf numFmtId="167" fontId="8" fillId="2" borderId="0" xfId="0" applyNumberFormat="1" applyFont="1" applyFill="1" applyBorder="1" applyAlignment="1">
      <alignment horizontal="center"/>
    </xf>
    <xf numFmtId="164" fontId="20" fillId="2" borderId="0" xfId="0" applyNumberFormat="1" applyFont="1" applyFill="1" applyBorder="1" applyAlignment="1">
      <alignment horizontal="center"/>
    </xf>
    <xf numFmtId="0" fontId="9" fillId="2" borderId="0" xfId="0" applyFont="1" applyFill="1" applyBorder="1" applyAlignment="1">
      <alignment horizontal="center"/>
    </xf>
    <xf numFmtId="0" fontId="8" fillId="2" borderId="0" xfId="0" applyFont="1" applyFill="1" applyBorder="1" applyAlignment="1">
      <alignment horizontal="left"/>
    </xf>
    <xf numFmtId="0" fontId="8" fillId="2" borderId="0" xfId="0" applyFont="1" applyFill="1" applyBorder="1" applyAlignment="1">
      <alignment horizontal="center"/>
    </xf>
    <xf numFmtId="0" fontId="13" fillId="2" borderId="0" xfId="0" applyFont="1" applyFill="1" applyBorder="1" applyAlignment="1">
      <alignment horizontal="center"/>
    </xf>
    <xf numFmtId="0" fontId="13" fillId="2" borderId="0" xfId="0" applyFont="1" applyFill="1" applyBorder="1" applyAlignment="1">
      <alignment horizontal="left"/>
    </xf>
    <xf numFmtId="0" fontId="13" fillId="2" borderId="0" xfId="0" applyFont="1" applyFill="1" applyBorder="1"/>
    <xf numFmtId="0" fontId="8" fillId="2" borderId="0" xfId="0" applyFont="1" applyFill="1" applyBorder="1"/>
    <xf numFmtId="0" fontId="14" fillId="2" borderId="0" xfId="0" applyFont="1" applyFill="1" applyBorder="1"/>
    <xf numFmtId="0" fontId="8" fillId="2" borderId="0" xfId="0" applyFont="1" applyFill="1" applyBorder="1" applyAlignment="1">
      <alignment horizontal="left" vertical="top"/>
    </xf>
    <xf numFmtId="0" fontId="14" fillId="2" borderId="2" xfId="0" applyFont="1" applyFill="1" applyBorder="1" applyAlignment="1">
      <alignment horizontal="center"/>
    </xf>
    <xf numFmtId="0" fontId="14" fillId="2" borderId="2" xfId="0" applyFont="1" applyFill="1" applyBorder="1" applyAlignment="1">
      <alignment horizontal="center" wrapText="1"/>
    </xf>
    <xf numFmtId="164" fontId="13" fillId="2" borderId="0" xfId="0" applyNumberFormat="1" applyFont="1" applyFill="1" applyBorder="1" applyAlignment="1">
      <alignment horizontal="center"/>
    </xf>
    <xf numFmtId="0" fontId="8" fillId="2" borderId="0" xfId="0" applyFont="1" applyFill="1" applyBorder="1" applyAlignment="1">
      <alignment horizontal="center"/>
    </xf>
    <xf numFmtId="0" fontId="38" fillId="2" borderId="0" xfId="0" applyFont="1" applyFill="1" applyBorder="1" applyAlignment="1">
      <alignment horizontal="center"/>
    </xf>
    <xf numFmtId="0" fontId="13" fillId="2" borderId="0" xfId="0" applyFont="1" applyFill="1" applyBorder="1" applyAlignment="1">
      <alignment horizontal="center"/>
    </xf>
    <xf numFmtId="164" fontId="20" fillId="2" borderId="0" xfId="0" applyNumberFormat="1" applyFont="1" applyFill="1" applyBorder="1" applyAlignment="1">
      <alignment horizontal="center"/>
    </xf>
    <xf numFmtId="0" fontId="9" fillId="2" borderId="0" xfId="0" applyFont="1" applyFill="1" applyBorder="1" applyAlignment="1">
      <alignment horizontal="center"/>
    </xf>
    <xf numFmtId="0" fontId="13" fillId="2" borderId="0" xfId="0" applyFont="1" applyFill="1" applyBorder="1"/>
    <xf numFmtId="0" fontId="8" fillId="2" borderId="0" xfId="0" applyFont="1" applyFill="1" applyBorder="1" applyAlignment="1" applyProtection="1">
      <alignment horizontal="center"/>
      <protection locked="0"/>
    </xf>
    <xf numFmtId="165" fontId="8" fillId="2" borderId="0" xfId="0" applyNumberFormat="1" applyFont="1" applyFill="1" applyBorder="1" applyAlignment="1" applyProtection="1">
      <alignment horizontal="center" vertical="top"/>
      <protection locked="0"/>
    </xf>
    <xf numFmtId="165" fontId="8" fillId="2" borderId="0" xfId="0" applyNumberFormat="1" applyFont="1" applyFill="1" applyBorder="1" applyAlignment="1" applyProtection="1">
      <alignment horizontal="center"/>
      <protection locked="0"/>
    </xf>
    <xf numFmtId="0" fontId="13" fillId="2" borderId="0" xfId="0" applyNumberFormat="1" applyFont="1" applyFill="1" applyBorder="1" applyAlignment="1" applyProtection="1">
      <alignment horizontal="center"/>
      <protection locked="0"/>
    </xf>
    <xf numFmtId="0" fontId="9" fillId="3" borderId="0" xfId="0" applyFont="1" applyFill="1" applyBorder="1"/>
    <xf numFmtId="0" fontId="8" fillId="3" borderId="0" xfId="0" applyFont="1" applyFill="1" applyBorder="1"/>
    <xf numFmtId="0" fontId="8" fillId="3" borderId="0" xfId="0" applyFont="1" applyFill="1" applyBorder="1" applyAlignment="1">
      <alignment horizontal="center"/>
    </xf>
    <xf numFmtId="0" fontId="8" fillId="3" borderId="0" xfId="0" applyFont="1" applyFill="1" applyBorder="1" applyAlignment="1">
      <alignment horizontal="right"/>
    </xf>
    <xf numFmtId="164" fontId="8" fillId="3" borderId="0" xfId="0" applyNumberFormat="1" applyFont="1" applyFill="1" applyBorder="1" applyAlignment="1">
      <alignment horizontal="center"/>
    </xf>
    <xf numFmtId="0" fontId="8" fillId="3" borderId="0" xfId="0" applyFont="1" applyFill="1" applyBorder="1" applyAlignment="1">
      <alignment horizontal="right" vertical="top"/>
    </xf>
    <xf numFmtId="0" fontId="8" fillId="3" borderId="0" xfId="0" applyFont="1" applyFill="1" applyBorder="1" applyAlignment="1">
      <alignment horizontal="center" vertical="top"/>
    </xf>
    <xf numFmtId="165" fontId="8" fillId="3" borderId="0" xfId="0" applyNumberFormat="1" applyFont="1" applyFill="1" applyBorder="1" applyAlignment="1">
      <alignment horizontal="center" vertical="top"/>
    </xf>
    <xf numFmtId="0" fontId="8" fillId="3" borderId="0" xfId="0" applyFont="1" applyFill="1" applyBorder="1" applyAlignment="1">
      <alignment vertical="top"/>
    </xf>
    <xf numFmtId="165" fontId="8" fillId="3" borderId="0" xfId="0" applyNumberFormat="1" applyFont="1" applyFill="1" applyBorder="1" applyAlignment="1">
      <alignment horizontal="center"/>
    </xf>
    <xf numFmtId="0" fontId="8" fillId="3" borderId="0" xfId="0" applyFont="1" applyFill="1" applyBorder="1" applyAlignment="1">
      <alignment horizontal="left"/>
    </xf>
    <xf numFmtId="3" fontId="8" fillId="3" borderId="0" xfId="0" applyNumberFormat="1" applyFont="1" applyFill="1" applyBorder="1" applyAlignment="1">
      <alignment horizontal="center"/>
    </xf>
    <xf numFmtId="0" fontId="9" fillId="3" borderId="0" xfId="0" applyFont="1" applyFill="1" applyBorder="1" applyAlignment="1">
      <alignment horizontal="center"/>
    </xf>
    <xf numFmtId="0" fontId="13" fillId="3" borderId="0" xfId="0" applyFont="1" applyFill="1" applyBorder="1"/>
    <xf numFmtId="0" fontId="13" fillId="3" borderId="0" xfId="0" applyFont="1" applyFill="1" applyBorder="1" applyAlignment="1">
      <alignment horizontal="center"/>
    </xf>
    <xf numFmtId="0" fontId="13" fillId="3" borderId="0" xfId="0" applyFont="1" applyFill="1" applyBorder="1" applyAlignment="1">
      <alignment horizontal="right"/>
    </xf>
    <xf numFmtId="0" fontId="13" fillId="3" borderId="0" xfId="0" applyNumberFormat="1" applyFont="1" applyFill="1" applyBorder="1" applyAlignment="1">
      <alignment horizontal="center"/>
    </xf>
    <xf numFmtId="164" fontId="14" fillId="3" borderId="0" xfId="0" applyNumberFormat="1" applyFont="1" applyFill="1" applyBorder="1" applyAlignment="1">
      <alignment horizontal="center"/>
    </xf>
    <xf numFmtId="0" fontId="13" fillId="3" borderId="0" xfId="0" applyFont="1" applyFill="1" applyBorder="1" applyAlignment="1">
      <alignment horizontal="left"/>
    </xf>
    <xf numFmtId="0" fontId="14" fillId="3" borderId="0" xfId="0" applyFont="1" applyFill="1" applyBorder="1"/>
    <xf numFmtId="164" fontId="14" fillId="3" borderId="0" xfId="0" applyNumberFormat="1" applyFont="1" applyFill="1" applyBorder="1" applyAlignment="1">
      <alignment horizontal="center" wrapText="1"/>
    </xf>
    <xf numFmtId="2" fontId="13" fillId="3" borderId="0" xfId="0" applyNumberFormat="1" applyFont="1" applyFill="1" applyBorder="1" applyAlignment="1">
      <alignment horizontal="center"/>
    </xf>
    <xf numFmtId="0" fontId="9" fillId="3" borderId="0" xfId="0" applyFont="1" applyFill="1" applyBorder="1" applyAlignment="1">
      <alignment horizontal="right"/>
    </xf>
    <xf numFmtId="0" fontId="9" fillId="3" borderId="0" xfId="0" applyFont="1" applyFill="1" applyBorder="1" applyAlignment="1">
      <alignment horizontal="left"/>
    </xf>
    <xf numFmtId="164" fontId="9" fillId="3" borderId="0" xfId="0" applyNumberFormat="1" applyFont="1" applyFill="1" applyBorder="1" applyAlignment="1">
      <alignment horizontal="center"/>
    </xf>
    <xf numFmtId="167" fontId="20" fillId="3" borderId="0" xfId="0" applyNumberFormat="1" applyFont="1" applyFill="1" applyBorder="1" applyAlignment="1">
      <alignment horizontal="center"/>
    </xf>
    <xf numFmtId="164" fontId="20" fillId="3" borderId="0" xfId="0" applyNumberFormat="1" applyFont="1" applyFill="1" applyBorder="1" applyAlignment="1">
      <alignment horizontal="center"/>
    </xf>
    <xf numFmtId="0" fontId="8" fillId="3" borderId="0" xfId="0" applyFont="1" applyFill="1" applyBorder="1" applyAlignment="1"/>
    <xf numFmtId="0" fontId="10" fillId="3" borderId="0" xfId="0" applyFont="1" applyFill="1" applyBorder="1" applyAlignment="1"/>
    <xf numFmtId="0" fontId="8" fillId="3" borderId="0" xfId="0" quotePrefix="1" applyFont="1" applyFill="1" applyBorder="1" applyAlignment="1">
      <alignment horizontal="center"/>
    </xf>
    <xf numFmtId="2" fontId="8" fillId="3" borderId="0" xfId="0" applyNumberFormat="1" applyFont="1" applyFill="1" applyBorder="1" applyAlignment="1">
      <alignment horizontal="center"/>
    </xf>
    <xf numFmtId="167" fontId="8" fillId="3" borderId="0" xfId="0" applyNumberFormat="1" applyFont="1" applyFill="1" applyBorder="1" applyAlignment="1">
      <alignment horizontal="center"/>
    </xf>
    <xf numFmtId="164" fontId="13" fillId="3" borderId="0" xfId="0" applyNumberFormat="1" applyFont="1" applyFill="1" applyBorder="1" applyAlignment="1">
      <alignment horizontal="center"/>
    </xf>
    <xf numFmtId="164" fontId="20" fillId="3" borderId="0" xfId="0" applyNumberFormat="1" applyFont="1" applyFill="1" applyBorder="1" applyAlignment="1">
      <alignment horizontal="center" wrapText="1"/>
    </xf>
    <xf numFmtId="164" fontId="8" fillId="3" borderId="0" xfId="0" applyNumberFormat="1" applyFont="1" applyFill="1" applyBorder="1" applyAlignment="1">
      <alignment horizontal="left"/>
    </xf>
    <xf numFmtId="0" fontId="8" fillId="3" borderId="0" xfId="0" applyFont="1" applyFill="1" applyBorder="1" applyAlignment="1">
      <alignment horizontal="left" vertical="top"/>
    </xf>
    <xf numFmtId="166" fontId="8" fillId="3" borderId="0" xfId="0" applyNumberFormat="1" applyFont="1" applyFill="1" applyBorder="1" applyAlignment="1">
      <alignment horizontal="center"/>
    </xf>
    <xf numFmtId="164" fontId="14" fillId="3" borderId="0" xfId="0" applyNumberFormat="1" applyFont="1" applyFill="1" applyBorder="1" applyAlignment="1">
      <alignment horizontal="left"/>
    </xf>
    <xf numFmtId="164" fontId="24" fillId="3" borderId="0" xfId="0" applyNumberFormat="1" applyFont="1" applyFill="1" applyBorder="1" applyAlignment="1">
      <alignment horizontal="left"/>
    </xf>
    <xf numFmtId="164" fontId="24" fillId="3" borderId="0" xfId="0" applyNumberFormat="1" applyFont="1" applyFill="1" applyBorder="1" applyAlignment="1">
      <alignment horizontal="left" wrapText="1"/>
    </xf>
    <xf numFmtId="164" fontId="14" fillId="3" borderId="0" xfId="0" applyNumberFormat="1" applyFont="1" applyFill="1" applyBorder="1" applyAlignment="1">
      <alignment horizontal="left" wrapText="1"/>
    </xf>
    <xf numFmtId="167" fontId="13" fillId="3" borderId="0" xfId="0" applyNumberFormat="1" applyFont="1" applyFill="1" applyBorder="1" applyAlignment="1">
      <alignment horizontal="center"/>
    </xf>
    <xf numFmtId="164" fontId="20" fillId="3" borderId="0" xfId="0" applyNumberFormat="1" applyFont="1" applyFill="1" applyBorder="1" applyAlignment="1">
      <alignment horizontal="left"/>
    </xf>
    <xf numFmtId="0" fontId="20" fillId="3" borderId="0" xfId="0" applyNumberFormat="1" applyFont="1" applyFill="1" applyBorder="1" applyAlignment="1">
      <alignment horizontal="center"/>
    </xf>
    <xf numFmtId="2" fontId="20" fillId="3" borderId="0" xfId="0" applyNumberFormat="1" applyFont="1" applyFill="1" applyBorder="1" applyAlignment="1">
      <alignment horizontal="center"/>
    </xf>
    <xf numFmtId="0" fontId="20" fillId="3" borderId="0" xfId="0" applyFont="1" applyFill="1" applyBorder="1" applyAlignment="1">
      <alignment horizontal="left"/>
    </xf>
    <xf numFmtId="3" fontId="9" fillId="3" borderId="0" xfId="0" applyNumberFormat="1" applyFont="1" applyFill="1" applyBorder="1" applyAlignment="1">
      <alignment horizontal="center"/>
    </xf>
    <xf numFmtId="0" fontId="19" fillId="3" borderId="0" xfId="0" applyFont="1" applyFill="1" applyBorder="1" applyAlignment="1">
      <alignment horizontal="left"/>
    </xf>
    <xf numFmtId="166" fontId="8" fillId="2" borderId="0" xfId="0" applyNumberFormat="1" applyFont="1" applyFill="1" applyBorder="1" applyAlignment="1" applyProtection="1">
      <alignment horizontal="center"/>
      <protection locked="0"/>
    </xf>
    <xf numFmtId="167" fontId="13" fillId="2" borderId="0" xfId="0" applyNumberFormat="1" applyFont="1" applyFill="1" applyBorder="1" applyAlignment="1" applyProtection="1">
      <alignment horizontal="center"/>
      <protection locked="0"/>
    </xf>
    <xf numFmtId="0" fontId="37" fillId="2" borderId="0" xfId="0" applyFont="1" applyFill="1" applyBorder="1" applyAlignment="1" applyProtection="1">
      <alignment horizontal="center"/>
      <protection locked="0"/>
    </xf>
    <xf numFmtId="0" fontId="13" fillId="2" borderId="0" xfId="0" applyFont="1" applyFill="1" applyBorder="1" applyAlignment="1" applyProtection="1">
      <alignment horizontal="center"/>
      <protection locked="0"/>
    </xf>
    <xf numFmtId="0" fontId="9" fillId="2" borderId="0" xfId="0" applyFont="1" applyFill="1" applyBorder="1" applyAlignment="1" applyProtection="1">
      <alignment horizontal="center"/>
      <protection locked="0"/>
    </xf>
    <xf numFmtId="0" fontId="9" fillId="2" borderId="2" xfId="0" applyFont="1" applyFill="1" applyBorder="1" applyAlignment="1" applyProtection="1">
      <alignment horizontal="center"/>
      <protection locked="0"/>
    </xf>
    <xf numFmtId="0" fontId="37" fillId="3" borderId="0" xfId="0" applyFont="1" applyFill="1" applyBorder="1" applyAlignment="1">
      <alignment horizontal="center"/>
    </xf>
    <xf numFmtId="0" fontId="22" fillId="3" borderId="0" xfId="0" applyFont="1" applyFill="1" applyBorder="1"/>
    <xf numFmtId="0" fontId="10" fillId="3" borderId="0" xfId="0" applyFont="1" applyFill="1" applyBorder="1" applyAlignment="1">
      <alignment vertical="top"/>
    </xf>
    <xf numFmtId="0" fontId="14" fillId="3" borderId="0" xfId="0" applyFont="1" applyFill="1" applyBorder="1" applyAlignment="1">
      <alignment horizontal="center"/>
    </xf>
    <xf numFmtId="0" fontId="14" fillId="3" borderId="2" xfId="0" applyFont="1" applyFill="1" applyBorder="1" applyAlignment="1">
      <alignment horizontal="center"/>
    </xf>
    <xf numFmtId="0" fontId="14" fillId="3" borderId="1" xfId="0" applyFont="1" applyFill="1" applyBorder="1" applyAlignment="1">
      <alignment horizontal="center" wrapText="1"/>
    </xf>
    <xf numFmtId="0" fontId="13" fillId="3" borderId="2" xfId="0" applyFont="1" applyFill="1" applyBorder="1"/>
    <xf numFmtId="0" fontId="14" fillId="3" borderId="1" xfId="0" applyFont="1" applyFill="1" applyBorder="1" applyAlignment="1">
      <alignment horizontal="center"/>
    </xf>
    <xf numFmtId="2" fontId="13" fillId="3" borderId="2" xfId="0" applyNumberFormat="1" applyFont="1" applyFill="1" applyBorder="1" applyAlignment="1">
      <alignment horizontal="center"/>
    </xf>
    <xf numFmtId="0" fontId="13" fillId="3" borderId="10" xfId="0" applyFont="1" applyFill="1" applyBorder="1" applyAlignment="1">
      <alignment wrapText="1"/>
    </xf>
    <xf numFmtId="0" fontId="14" fillId="3" borderId="1" xfId="0" applyFont="1" applyFill="1" applyBorder="1"/>
    <xf numFmtId="164" fontId="14" fillId="3" borderId="1" xfId="0" applyNumberFormat="1" applyFont="1" applyFill="1" applyBorder="1" applyAlignment="1">
      <alignment horizontal="center"/>
    </xf>
    <xf numFmtId="166" fontId="13" fillId="3" borderId="0" xfId="0" applyNumberFormat="1" applyFont="1" applyFill="1" applyBorder="1" applyAlignment="1">
      <alignment horizontal="center"/>
    </xf>
    <xf numFmtId="0" fontId="13" fillId="3" borderId="2" xfId="0" applyFont="1" applyFill="1" applyBorder="1" applyAlignment="1">
      <alignment horizontal="center"/>
    </xf>
    <xf numFmtId="166" fontId="13" fillId="3" borderId="2" xfId="0" applyNumberFormat="1" applyFont="1" applyFill="1" applyBorder="1" applyAlignment="1">
      <alignment horizontal="center"/>
    </xf>
    <xf numFmtId="164" fontId="13" fillId="3" borderId="2" xfId="0" applyNumberFormat="1" applyFont="1" applyFill="1" applyBorder="1" applyAlignment="1">
      <alignment horizontal="center"/>
    </xf>
    <xf numFmtId="0" fontId="13" fillId="3" borderId="0" xfId="0" applyFont="1" applyFill="1" applyBorder="1" applyAlignment="1">
      <alignment horizontal="right" wrapText="1"/>
    </xf>
    <xf numFmtId="0" fontId="13" fillId="3" borderId="0" xfId="0" applyFont="1" applyFill="1" applyBorder="1" applyAlignment="1"/>
    <xf numFmtId="0" fontId="14" fillId="3" borderId="2" xfId="0" applyFont="1" applyFill="1" applyBorder="1" applyAlignment="1">
      <alignment horizontal="center" wrapText="1"/>
    </xf>
    <xf numFmtId="0" fontId="9" fillId="3" borderId="0" xfId="0" applyFont="1" applyFill="1" applyBorder="1" applyAlignment="1"/>
    <xf numFmtId="0" fontId="20" fillId="3" borderId="0" xfId="0" applyFont="1" applyFill="1" applyBorder="1"/>
    <xf numFmtId="0" fontId="20" fillId="3" borderId="0" xfId="0" applyFont="1" applyFill="1" applyBorder="1" applyAlignment="1">
      <alignment horizontal="center"/>
    </xf>
    <xf numFmtId="0" fontId="20" fillId="3" borderId="2" xfId="0" applyFont="1" applyFill="1" applyBorder="1"/>
    <xf numFmtId="0" fontId="20" fillId="3" borderId="2" xfId="0" applyFont="1" applyFill="1" applyBorder="1" applyAlignment="1">
      <alignment horizontal="center" wrapText="1"/>
    </xf>
    <xf numFmtId="0" fontId="20" fillId="3" borderId="2" xfId="0" applyFont="1" applyFill="1" applyBorder="1" applyAlignment="1">
      <alignment wrapText="1"/>
    </xf>
    <xf numFmtId="0" fontId="9" fillId="3" borderId="2" xfId="0" applyFont="1" applyFill="1" applyBorder="1" applyAlignment="1">
      <alignment horizontal="center"/>
    </xf>
    <xf numFmtId="0" fontId="20" fillId="3" borderId="3" xfId="0" applyFont="1" applyFill="1" applyBorder="1"/>
    <xf numFmtId="164" fontId="20" fillId="3" borderId="3" xfId="0" applyNumberFormat="1" applyFont="1" applyFill="1" applyBorder="1" applyAlignment="1">
      <alignment horizontal="center"/>
    </xf>
    <xf numFmtId="0" fontId="39" fillId="0" borderId="0" xfId="0" applyFont="1"/>
    <xf numFmtId="0" fontId="40" fillId="0" borderId="0" xfId="0" applyFont="1"/>
    <xf numFmtId="0" fontId="40" fillId="0" borderId="0" xfId="0" applyFont="1" applyAlignment="1">
      <alignment vertical="center"/>
    </xf>
    <xf numFmtId="0" fontId="40" fillId="0" borderId="0" xfId="0" quotePrefix="1" applyFont="1" applyAlignment="1">
      <alignment vertical="center"/>
    </xf>
    <xf numFmtId="0" fontId="1" fillId="0" borderId="0" xfId="0" applyFont="1" applyAlignment="1">
      <alignment horizontal="center" vertical="top" wrapText="1"/>
    </xf>
    <xf numFmtId="0" fontId="0" fillId="0" borderId="0" xfId="0" applyAlignment="1">
      <alignment horizontal="center"/>
    </xf>
    <xf numFmtId="0" fontId="1" fillId="0" borderId="10" xfId="0" applyFont="1" applyBorder="1" applyAlignment="1">
      <alignment horizontal="center" vertical="top" wrapText="1"/>
    </xf>
    <xf numFmtId="0" fontId="0" fillId="0" borderId="10" xfId="0" applyBorder="1" applyAlignment="1">
      <alignment horizontal="center"/>
    </xf>
    <xf numFmtId="0" fontId="5" fillId="0" borderId="0" xfId="0" applyFont="1" applyAlignment="1">
      <alignment horizontal="left" vertical="top"/>
    </xf>
    <xf numFmtId="0" fontId="7" fillId="3" borderId="0" xfId="0" applyFont="1" applyFill="1" applyBorder="1" applyAlignment="1">
      <alignment horizontal="left" vertical="top" wrapText="1"/>
    </xf>
    <xf numFmtId="3" fontId="9" fillId="3" borderId="0" xfId="0" applyNumberFormat="1" applyFont="1" applyFill="1" applyBorder="1" applyAlignment="1">
      <alignment horizontal="center"/>
    </xf>
    <xf numFmtId="0" fontId="19" fillId="3" borderId="0" xfId="0" applyFont="1" applyFill="1" applyBorder="1" applyAlignment="1"/>
    <xf numFmtId="0" fontId="9" fillId="3" borderId="0" xfId="0" applyFont="1" applyFill="1" applyBorder="1" applyAlignment="1">
      <alignment horizontal="center"/>
    </xf>
    <xf numFmtId="0" fontId="9" fillId="2" borderId="0" xfId="0" applyFont="1" applyFill="1" applyBorder="1" applyAlignment="1">
      <alignment horizontal="center"/>
    </xf>
    <xf numFmtId="0" fontId="19" fillId="2" borderId="0" xfId="0" applyFont="1" applyFill="1" applyBorder="1" applyAlignment="1"/>
    <xf numFmtId="0" fontId="13" fillId="3" borderId="0" xfId="0" applyFont="1" applyFill="1" applyBorder="1" applyAlignment="1">
      <alignment horizontal="center"/>
    </xf>
    <xf numFmtId="0" fontId="8" fillId="3" borderId="0" xfId="0" applyFont="1" applyFill="1" applyBorder="1" applyAlignment="1">
      <alignment horizontal="center"/>
    </xf>
    <xf numFmtId="0" fontId="8" fillId="3" borderId="0" xfId="0" applyFont="1" applyFill="1" applyBorder="1" applyAlignment="1">
      <alignment horizontal="left"/>
    </xf>
    <xf numFmtId="0" fontId="15" fillId="3" borderId="0" xfId="0" applyFont="1" applyFill="1" applyBorder="1" applyAlignment="1">
      <alignment horizontal="left"/>
    </xf>
    <xf numFmtId="0" fontId="7" fillId="2" borderId="0" xfId="0" applyFont="1" applyFill="1" applyBorder="1" applyAlignment="1">
      <alignment horizontal="left" vertical="top" wrapText="1"/>
    </xf>
    <xf numFmtId="0" fontId="8" fillId="2" borderId="0" xfId="0" applyFont="1" applyFill="1" applyBorder="1" applyAlignment="1">
      <alignment horizontal="left"/>
    </xf>
    <xf numFmtId="0" fontId="8" fillId="2" borderId="0" xfId="0" applyFont="1" applyFill="1" applyBorder="1" applyAlignment="1">
      <alignment horizontal="center"/>
    </xf>
    <xf numFmtId="0" fontId="15" fillId="2" borderId="0" xfId="0" applyFont="1" applyFill="1" applyBorder="1" applyAlignment="1">
      <alignment horizontal="left"/>
    </xf>
    <xf numFmtId="0" fontId="13" fillId="2" borderId="0" xfId="0" applyFont="1" applyFill="1" applyBorder="1" applyAlignment="1">
      <alignment horizontal="center"/>
    </xf>
    <xf numFmtId="0" fontId="8" fillId="2" borderId="0" xfId="0" applyFont="1" applyFill="1" applyBorder="1" applyAlignment="1">
      <alignment horizontal="left" wrapText="1"/>
    </xf>
    <xf numFmtId="0" fontId="8" fillId="3" borderId="0" xfId="0" applyFont="1" applyFill="1" applyBorder="1" applyAlignment="1">
      <alignment horizontal="left" wrapText="1"/>
    </xf>
    <xf numFmtId="0" fontId="13" fillId="2" borderId="0" xfId="0" applyFont="1" applyFill="1" applyBorder="1" applyAlignment="1">
      <alignment horizontal="left"/>
    </xf>
    <xf numFmtId="0" fontId="13" fillId="3" borderId="0" xfId="0" applyFont="1" applyFill="1" applyBorder="1" applyAlignment="1">
      <alignment horizontal="left"/>
    </xf>
    <xf numFmtId="0" fontId="13" fillId="2" borderId="0" xfId="0" applyFont="1" applyFill="1" applyBorder="1"/>
    <xf numFmtId="0" fontId="14" fillId="2" borderId="0" xfId="0" applyFont="1" applyFill="1" applyBorder="1" applyAlignment="1">
      <alignment horizontal="left"/>
    </xf>
    <xf numFmtId="0" fontId="13" fillId="3" borderId="0" xfId="0" applyFont="1" applyFill="1" applyBorder="1"/>
    <xf numFmtId="0" fontId="14" fillId="3" borderId="0" xfId="0" applyFont="1" applyFill="1" applyBorder="1"/>
    <xf numFmtId="0" fontId="14" fillId="3" borderId="0" xfId="0" applyFont="1" applyFill="1" applyBorder="1" applyAlignment="1">
      <alignment horizontal="left"/>
    </xf>
    <xf numFmtId="0" fontId="14" fillId="2" borderId="0" xfId="0" applyFont="1" applyFill="1" applyBorder="1"/>
    <xf numFmtId="0" fontId="8" fillId="2" borderId="0" xfId="0" applyFont="1" applyFill="1" applyBorder="1"/>
    <xf numFmtId="0" fontId="8" fillId="3" borderId="0" xfId="0" applyFont="1" applyFill="1" applyBorder="1"/>
    <xf numFmtId="0" fontId="9" fillId="0" borderId="0" xfId="0" applyFont="1" applyFill="1" applyBorder="1" applyAlignment="1">
      <alignment horizontal="center"/>
    </xf>
    <xf numFmtId="0" fontId="19" fillId="0" borderId="0" xfId="0" applyFont="1" applyFill="1" applyBorder="1" applyAlignment="1"/>
    <xf numFmtId="0" fontId="14" fillId="3" borderId="2" xfId="0" applyFont="1" applyFill="1" applyBorder="1" applyAlignment="1">
      <alignment horizontal="center" wrapText="1"/>
    </xf>
    <xf numFmtId="0" fontId="14" fillId="3" borderId="2" xfId="0" applyFont="1" applyFill="1" applyBorder="1" applyAlignment="1">
      <alignment horizontal="center"/>
    </xf>
    <xf numFmtId="164" fontId="13" fillId="3" borderId="0" xfId="0" applyNumberFormat="1" applyFont="1" applyFill="1" applyBorder="1" applyAlignment="1">
      <alignment horizontal="center"/>
    </xf>
    <xf numFmtId="0" fontId="8" fillId="3" borderId="0" xfId="0" applyFont="1" applyFill="1" applyBorder="1" applyAlignment="1">
      <alignment horizontal="left" vertical="top"/>
    </xf>
    <xf numFmtId="1" fontId="13" fillId="3" borderId="0" xfId="0" applyNumberFormat="1" applyFont="1" applyFill="1" applyBorder="1" applyAlignment="1">
      <alignment horizontal="center"/>
    </xf>
    <xf numFmtId="0" fontId="20" fillId="3" borderId="2" xfId="0" applyFont="1" applyFill="1" applyBorder="1" applyAlignment="1">
      <alignment horizontal="center"/>
    </xf>
    <xf numFmtId="0" fontId="13" fillId="3" borderId="10" xfId="0" applyFont="1" applyFill="1" applyBorder="1" applyAlignment="1">
      <alignment horizontal="left"/>
    </xf>
    <xf numFmtId="0" fontId="8" fillId="2" borderId="0" xfId="0" applyFont="1" applyFill="1" applyBorder="1" applyAlignment="1">
      <alignment horizontal="left" vertical="top"/>
    </xf>
    <xf numFmtId="0" fontId="14" fillId="2" borderId="2" xfId="0" applyFont="1" applyFill="1" applyBorder="1" applyAlignment="1">
      <alignment horizontal="center"/>
    </xf>
    <xf numFmtId="0" fontId="14" fillId="2" borderId="2" xfId="0" applyFont="1" applyFill="1" applyBorder="1" applyAlignment="1">
      <alignment horizontal="center" wrapText="1"/>
    </xf>
    <xf numFmtId="164" fontId="13" fillId="2" borderId="0" xfId="0" applyNumberFormat="1" applyFont="1" applyFill="1" applyBorder="1" applyAlignment="1">
      <alignment horizontal="center"/>
    </xf>
    <xf numFmtId="1" fontId="13" fillId="2" borderId="0" xfId="0" applyNumberFormat="1" applyFont="1" applyFill="1" applyBorder="1" applyAlignment="1">
      <alignment horizontal="center"/>
    </xf>
    <xf numFmtId="0" fontId="20" fillId="2" borderId="2" xfId="0" applyFont="1" applyFill="1" applyBorder="1" applyAlignment="1">
      <alignment horizontal="center"/>
    </xf>
    <xf numFmtId="0" fontId="13" fillId="2" borderId="0" xfId="0" applyFont="1" applyFill="1" applyBorder="1" applyAlignment="1" applyProtection="1">
      <alignment horizontal="center"/>
      <protection locked="0"/>
    </xf>
    <xf numFmtId="164" fontId="13" fillId="2" borderId="0" xfId="0" applyNumberFormat="1" applyFont="1" applyFill="1" applyBorder="1" applyAlignment="1" applyProtection="1">
      <alignment horizontal="center"/>
      <protection locked="0"/>
    </xf>
    <xf numFmtId="0" fontId="42" fillId="0" borderId="0" xfId="0" applyFont="1" applyAlignment="1">
      <alignment horizontal="left" vertical="center" wrapText="1"/>
    </xf>
    <xf numFmtId="0" fontId="42" fillId="0" borderId="0" xfId="0" applyFont="1" applyAlignment="1">
      <alignment vertical="center" wrapText="1"/>
    </xf>
    <xf numFmtId="0" fontId="8" fillId="2" borderId="0" xfId="0" applyFont="1" applyFill="1" applyBorder="1" applyAlignment="1"/>
    <xf numFmtId="0" fontId="38" fillId="2" borderId="0" xfId="0" applyFont="1" applyFill="1" applyBorder="1" applyAlignment="1"/>
    <xf numFmtId="164" fontId="20" fillId="2" borderId="0" xfId="0" applyNumberFormat="1" applyFont="1" applyFill="1" applyBorder="1" applyAlignment="1"/>
    <xf numFmtId="0" fontId="9" fillId="2" borderId="0" xfId="0" applyFont="1" applyFill="1" applyBorder="1" applyAlignment="1">
      <alignment horizontal="lef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workbookViewId="0">
      <selection activeCell="C14" sqref="C14"/>
    </sheetView>
  </sheetViews>
  <sheetFormatPr defaultColWidth="9.140625" defaultRowHeight="15" x14ac:dyDescent="0.2"/>
  <cols>
    <col min="1" max="1" width="10.42578125" style="2" customWidth="1"/>
    <col min="2" max="2" width="2.7109375" style="4" customWidth="1"/>
    <col min="3" max="3" width="68.7109375" style="3" customWidth="1"/>
    <col min="4" max="4" width="6.140625" style="1" customWidth="1"/>
    <col min="5" max="5" width="6" style="2" bestFit="1" customWidth="1"/>
    <col min="6" max="6" width="2.7109375" style="4" customWidth="1"/>
    <col min="7" max="7" width="82.7109375" style="3" customWidth="1"/>
    <col min="8" max="16384" width="9.140625" style="1"/>
  </cols>
  <sheetData>
    <row r="1" spans="1:7" x14ac:dyDescent="0.25">
      <c r="A1" s="201" t="s">
        <v>13</v>
      </c>
      <c r="B1" s="202"/>
      <c r="C1" s="202"/>
      <c r="D1" s="202"/>
      <c r="E1" s="202"/>
      <c r="F1" s="202"/>
      <c r="G1" s="202"/>
    </row>
    <row r="2" spans="1:7" ht="15.75" thickBot="1" x14ac:dyDescent="0.3">
      <c r="A2" s="203" t="s">
        <v>0</v>
      </c>
      <c r="B2" s="204"/>
      <c r="C2" s="204"/>
      <c r="D2" s="204"/>
      <c r="E2" s="204"/>
      <c r="F2" s="204"/>
      <c r="G2" s="204"/>
    </row>
    <row r="3" spans="1:7" ht="14.25" x14ac:dyDescent="0.2">
      <c r="A3" s="5" t="s">
        <v>14</v>
      </c>
      <c r="B3" s="2" t="s">
        <v>1</v>
      </c>
      <c r="C3" s="3" t="s">
        <v>261</v>
      </c>
      <c r="E3" s="2" t="s">
        <v>31</v>
      </c>
      <c r="F3" s="2" t="s">
        <v>1</v>
      </c>
      <c r="G3" s="3" t="s">
        <v>83</v>
      </c>
    </row>
    <row r="4" spans="1:7" ht="15.75" x14ac:dyDescent="0.2">
      <c r="A4" s="2" t="s">
        <v>44</v>
      </c>
      <c r="B4" s="2" t="s">
        <v>1</v>
      </c>
      <c r="C4" s="3" t="s">
        <v>58</v>
      </c>
      <c r="E4" s="2" t="s">
        <v>32</v>
      </c>
      <c r="F4" s="2" t="s">
        <v>1</v>
      </c>
      <c r="G4" s="3" t="s">
        <v>82</v>
      </c>
    </row>
    <row r="5" spans="1:7" ht="12.75" x14ac:dyDescent="0.2">
      <c r="A5" s="2" t="s">
        <v>15</v>
      </c>
      <c r="B5" s="2" t="s">
        <v>1</v>
      </c>
      <c r="C5" s="3" t="s">
        <v>59</v>
      </c>
      <c r="E5" s="2" t="s">
        <v>33</v>
      </c>
      <c r="F5" s="2" t="s">
        <v>1</v>
      </c>
      <c r="G5" s="3" t="s">
        <v>84</v>
      </c>
    </row>
    <row r="6" spans="1:7" ht="14.25" x14ac:dyDescent="0.2">
      <c r="A6" s="2" t="s">
        <v>16</v>
      </c>
      <c r="B6" s="2" t="s">
        <v>1</v>
      </c>
      <c r="C6" s="3" t="s">
        <v>60</v>
      </c>
      <c r="E6" s="2" t="s">
        <v>34</v>
      </c>
      <c r="F6" s="2" t="s">
        <v>1</v>
      </c>
      <c r="G6" s="3" t="s">
        <v>85</v>
      </c>
    </row>
    <row r="7" spans="1:7" ht="14.25" x14ac:dyDescent="0.2">
      <c r="A7" s="2" t="s">
        <v>17</v>
      </c>
      <c r="B7" s="2" t="s">
        <v>1</v>
      </c>
      <c r="C7" s="3" t="s">
        <v>61</v>
      </c>
      <c r="E7" s="2" t="s">
        <v>35</v>
      </c>
      <c r="F7" s="2" t="s">
        <v>86</v>
      </c>
      <c r="G7" s="3" t="s">
        <v>302</v>
      </c>
    </row>
    <row r="8" spans="1:7" ht="14.25" x14ac:dyDescent="0.2">
      <c r="A8" s="2" t="s">
        <v>3</v>
      </c>
      <c r="B8" s="2" t="s">
        <v>1</v>
      </c>
      <c r="C8" s="3" t="s">
        <v>62</v>
      </c>
      <c r="E8" s="2" t="s">
        <v>8</v>
      </c>
      <c r="F8" s="2" t="s">
        <v>1</v>
      </c>
      <c r="G8" s="3" t="s">
        <v>87</v>
      </c>
    </row>
    <row r="9" spans="1:7" ht="14.25" x14ac:dyDescent="0.2">
      <c r="A9" s="2" t="s">
        <v>18</v>
      </c>
      <c r="B9" s="2" t="s">
        <v>1</v>
      </c>
      <c r="C9" s="3" t="s">
        <v>63</v>
      </c>
      <c r="E9" s="2" t="s">
        <v>36</v>
      </c>
      <c r="F9" s="2" t="s">
        <v>1</v>
      </c>
      <c r="G9" s="3" t="s">
        <v>88</v>
      </c>
    </row>
    <row r="10" spans="1:7" ht="14.25" x14ac:dyDescent="0.2">
      <c r="A10" s="2" t="s">
        <v>19</v>
      </c>
      <c r="B10" s="2" t="s">
        <v>1</v>
      </c>
      <c r="C10" s="3" t="s">
        <v>64</v>
      </c>
      <c r="E10" s="2" t="s">
        <v>37</v>
      </c>
      <c r="F10" s="2" t="s">
        <v>1</v>
      </c>
      <c r="G10" s="3" t="s">
        <v>89</v>
      </c>
    </row>
    <row r="11" spans="1:7" ht="14.25" x14ac:dyDescent="0.2">
      <c r="A11" s="2" t="s">
        <v>2</v>
      </c>
      <c r="B11" s="2" t="s">
        <v>1</v>
      </c>
      <c r="C11" s="3" t="s">
        <v>65</v>
      </c>
      <c r="E11" s="2" t="s">
        <v>38</v>
      </c>
      <c r="F11" s="2" t="s">
        <v>1</v>
      </c>
      <c r="G11" s="3" t="s">
        <v>90</v>
      </c>
    </row>
    <row r="12" spans="1:7" ht="14.25" x14ac:dyDescent="0.2">
      <c r="A12" s="2" t="s">
        <v>20</v>
      </c>
      <c r="B12" s="2" t="s">
        <v>1</v>
      </c>
      <c r="C12" s="3" t="s">
        <v>66</v>
      </c>
      <c r="E12" s="2" t="s">
        <v>39</v>
      </c>
      <c r="F12" s="2" t="s">
        <v>1</v>
      </c>
      <c r="G12" s="3" t="s">
        <v>91</v>
      </c>
    </row>
    <row r="13" spans="1:7" ht="14.25" x14ac:dyDescent="0.2">
      <c r="A13" s="2" t="s">
        <v>21</v>
      </c>
      <c r="B13" s="2" t="s">
        <v>1</v>
      </c>
      <c r="C13" s="3" t="s">
        <v>67</v>
      </c>
      <c r="E13" s="2" t="s">
        <v>40</v>
      </c>
      <c r="F13" s="2" t="s">
        <v>1</v>
      </c>
      <c r="G13" s="3" t="s">
        <v>92</v>
      </c>
    </row>
    <row r="14" spans="1:7" ht="14.25" x14ac:dyDescent="0.2">
      <c r="A14" s="2" t="s">
        <v>22</v>
      </c>
      <c r="B14" s="2" t="s">
        <v>1</v>
      </c>
      <c r="C14" s="3" t="s">
        <v>68</v>
      </c>
      <c r="E14" s="2" t="s">
        <v>41</v>
      </c>
      <c r="F14" s="2" t="s">
        <v>1</v>
      </c>
      <c r="G14" s="3" t="s">
        <v>93</v>
      </c>
    </row>
    <row r="15" spans="1:7" ht="14.25" x14ac:dyDescent="0.2">
      <c r="A15" s="2" t="s">
        <v>4</v>
      </c>
      <c r="B15" s="2" t="s">
        <v>1</v>
      </c>
      <c r="C15" s="3" t="s">
        <v>69</v>
      </c>
      <c r="E15" s="2" t="s">
        <v>42</v>
      </c>
      <c r="F15" s="2" t="s">
        <v>1</v>
      </c>
      <c r="G15" s="3" t="s">
        <v>94</v>
      </c>
    </row>
    <row r="16" spans="1:7" ht="15.75" x14ac:dyDescent="0.2">
      <c r="A16" s="2" t="s">
        <v>5</v>
      </c>
      <c r="B16" s="2" t="s">
        <v>1</v>
      </c>
      <c r="C16" s="3" t="s">
        <v>70</v>
      </c>
      <c r="E16" s="2" t="s">
        <v>9</v>
      </c>
      <c r="F16" s="2" t="s">
        <v>1</v>
      </c>
      <c r="G16" s="3" t="s">
        <v>95</v>
      </c>
    </row>
    <row r="17" spans="1:7" ht="14.25" x14ac:dyDescent="0.2">
      <c r="A17" s="2" t="s">
        <v>23</v>
      </c>
      <c r="B17" s="2" t="s">
        <v>1</v>
      </c>
      <c r="C17" s="3" t="s">
        <v>71</v>
      </c>
      <c r="E17" s="2" t="s">
        <v>43</v>
      </c>
      <c r="F17" s="2" t="s">
        <v>1</v>
      </c>
      <c r="G17" s="3" t="s">
        <v>96</v>
      </c>
    </row>
    <row r="18" spans="1:7" ht="14.25" x14ac:dyDescent="0.2">
      <c r="A18" s="2" t="s">
        <v>6</v>
      </c>
      <c r="B18" s="2" t="s">
        <v>1</v>
      </c>
      <c r="C18" s="3" t="s">
        <v>72</v>
      </c>
      <c r="E18" s="2" t="s">
        <v>45</v>
      </c>
      <c r="F18" s="2" t="s">
        <v>1</v>
      </c>
      <c r="G18" s="3" t="s">
        <v>97</v>
      </c>
    </row>
    <row r="19" spans="1:7" ht="14.25" x14ac:dyDescent="0.2">
      <c r="A19" s="2" t="s">
        <v>24</v>
      </c>
      <c r="B19" s="2" t="s">
        <v>1</v>
      </c>
      <c r="C19" s="3" t="s">
        <v>73</v>
      </c>
      <c r="E19" s="2" t="s">
        <v>137</v>
      </c>
      <c r="F19" s="2" t="s">
        <v>1</v>
      </c>
      <c r="G19" s="3" t="s">
        <v>98</v>
      </c>
    </row>
    <row r="20" spans="1:7" ht="14.25" x14ac:dyDescent="0.2">
      <c r="A20" s="2" t="s">
        <v>25</v>
      </c>
      <c r="B20" s="2" t="s">
        <v>1</v>
      </c>
      <c r="C20" s="3" t="s">
        <v>74</v>
      </c>
      <c r="E20" s="2" t="s">
        <v>46</v>
      </c>
      <c r="F20" s="2" t="s">
        <v>1</v>
      </c>
      <c r="G20" s="3" t="s">
        <v>262</v>
      </c>
    </row>
    <row r="21" spans="1:7" ht="14.25" x14ac:dyDescent="0.2">
      <c r="A21" s="2" t="s">
        <v>26</v>
      </c>
      <c r="B21" s="2" t="s">
        <v>1</v>
      </c>
      <c r="C21" s="3" t="s">
        <v>75</v>
      </c>
      <c r="E21" s="2" t="s">
        <v>11</v>
      </c>
      <c r="F21" s="2" t="s">
        <v>1</v>
      </c>
      <c r="G21" s="3" t="s">
        <v>12</v>
      </c>
    </row>
    <row r="22" spans="1:7" ht="12.75" x14ac:dyDescent="0.2">
      <c r="A22" s="2" t="s">
        <v>7</v>
      </c>
      <c r="B22" s="2" t="s">
        <v>1</v>
      </c>
      <c r="C22" s="3" t="s">
        <v>76</v>
      </c>
      <c r="E22" s="68" t="s">
        <v>47</v>
      </c>
      <c r="F22" s="68"/>
      <c r="G22" s="68"/>
    </row>
    <row r="23" spans="1:7" ht="14.25" x14ac:dyDescent="0.2">
      <c r="A23" s="2" t="s">
        <v>27</v>
      </c>
      <c r="B23" s="2" t="s">
        <v>1</v>
      </c>
      <c r="C23" s="3" t="s">
        <v>77</v>
      </c>
      <c r="E23" s="69" t="s">
        <v>48</v>
      </c>
      <c r="F23" s="70" t="s">
        <v>1</v>
      </c>
      <c r="G23" s="71" t="s">
        <v>99</v>
      </c>
    </row>
    <row r="24" spans="1:7" ht="14.25" x14ac:dyDescent="0.2">
      <c r="A24" s="2" t="s">
        <v>28</v>
      </c>
      <c r="B24" s="2" t="s">
        <v>1</v>
      </c>
      <c r="C24" s="3" t="s">
        <v>78</v>
      </c>
      <c r="E24" s="72" t="s">
        <v>49</v>
      </c>
      <c r="F24" s="73" t="s">
        <v>1</v>
      </c>
      <c r="G24" s="74" t="s">
        <v>100</v>
      </c>
    </row>
    <row r="25" spans="1:7" ht="14.25" x14ac:dyDescent="0.2">
      <c r="A25" s="2" t="s">
        <v>29</v>
      </c>
      <c r="B25" s="2" t="s">
        <v>1</v>
      </c>
      <c r="C25" s="3" t="s">
        <v>79</v>
      </c>
      <c r="E25" s="72" t="s">
        <v>50</v>
      </c>
      <c r="F25" s="73" t="s">
        <v>1</v>
      </c>
      <c r="G25" s="74" t="s">
        <v>101</v>
      </c>
    </row>
    <row r="26" spans="1:7" ht="12.75" x14ac:dyDescent="0.2">
      <c r="A26" s="2" t="s">
        <v>10</v>
      </c>
      <c r="B26" s="2" t="s">
        <v>1</v>
      </c>
      <c r="C26" s="3" t="s">
        <v>80</v>
      </c>
      <c r="E26" s="72" t="s">
        <v>51</v>
      </c>
      <c r="F26" s="73" t="s">
        <v>1</v>
      </c>
      <c r="G26" s="74" t="s">
        <v>102</v>
      </c>
    </row>
    <row r="27" spans="1:7" ht="15.75" x14ac:dyDescent="0.2">
      <c r="A27" s="2" t="s">
        <v>30</v>
      </c>
      <c r="B27" s="2" t="s">
        <v>1</v>
      </c>
      <c r="C27" s="3" t="s">
        <v>81</v>
      </c>
      <c r="E27" s="75" t="s">
        <v>52</v>
      </c>
      <c r="F27" s="76" t="s">
        <v>1</v>
      </c>
      <c r="G27" s="77" t="s">
        <v>103</v>
      </c>
    </row>
    <row r="28" spans="1:7" ht="68.25" customHeight="1" x14ac:dyDescent="0.2">
      <c r="A28" s="2" t="s">
        <v>53</v>
      </c>
      <c r="B28" s="2" t="s">
        <v>1</v>
      </c>
      <c r="C28" s="3" t="s">
        <v>263</v>
      </c>
      <c r="E28" s="2" t="s">
        <v>55</v>
      </c>
      <c r="F28" s="2" t="s">
        <v>1</v>
      </c>
      <c r="G28" s="3" t="s">
        <v>264</v>
      </c>
    </row>
    <row r="29" spans="1:7" ht="52.5" customHeight="1" x14ac:dyDescent="0.2">
      <c r="A29" s="2" t="s">
        <v>54</v>
      </c>
      <c r="B29" s="2" t="s">
        <v>1</v>
      </c>
      <c r="C29" s="3" t="s">
        <v>104</v>
      </c>
      <c r="E29" s="2" t="s">
        <v>56</v>
      </c>
      <c r="F29" s="2" t="s">
        <v>1</v>
      </c>
      <c r="G29" s="3" t="s">
        <v>105</v>
      </c>
    </row>
    <row r="30" spans="1:7" ht="25.5" x14ac:dyDescent="0.2">
      <c r="E30" s="2" t="s">
        <v>57</v>
      </c>
      <c r="F30" s="2" t="s">
        <v>1</v>
      </c>
      <c r="G30" s="3" t="s">
        <v>106</v>
      </c>
    </row>
    <row r="31" spans="1:7" x14ac:dyDescent="0.2">
      <c r="F31" s="2"/>
    </row>
    <row r="32" spans="1:7" x14ac:dyDescent="0.2">
      <c r="F32" s="2"/>
    </row>
    <row r="33" spans="5:7" x14ac:dyDescent="0.2">
      <c r="F33" s="2"/>
    </row>
    <row r="34" spans="5:7" x14ac:dyDescent="0.2">
      <c r="F34" s="2"/>
    </row>
    <row r="35" spans="5:7" x14ac:dyDescent="0.2">
      <c r="E35" s="205"/>
      <c r="F35" s="205"/>
      <c r="G35" s="205"/>
    </row>
    <row r="36" spans="5:7" x14ac:dyDescent="0.2">
      <c r="E36" s="6"/>
      <c r="F36" s="2"/>
    </row>
    <row r="37" spans="5:7" x14ac:dyDescent="0.2">
      <c r="E37" s="6"/>
      <c r="F37" s="2"/>
    </row>
    <row r="38" spans="5:7" x14ac:dyDescent="0.2">
      <c r="E38" s="6"/>
      <c r="F38" s="2"/>
    </row>
    <row r="39" spans="5:7" x14ac:dyDescent="0.2">
      <c r="E39" s="6"/>
      <c r="F39" s="2"/>
    </row>
    <row r="40" spans="5:7" x14ac:dyDescent="0.2">
      <c r="E40" s="6"/>
      <c r="F40" s="2"/>
    </row>
  </sheetData>
  <mergeCells count="3">
    <mergeCell ref="A1:G1"/>
    <mergeCell ref="A2:G2"/>
    <mergeCell ref="E35:G3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6"/>
  <sheetViews>
    <sheetView topLeftCell="A10" zoomScale="80" zoomScaleNormal="80" workbookViewId="0">
      <selection activeCell="A42" sqref="A42:Y46"/>
    </sheetView>
  </sheetViews>
  <sheetFormatPr defaultColWidth="9.140625" defaultRowHeight="15" x14ac:dyDescent="0.25"/>
  <cols>
    <col min="1" max="1" width="22.140625" style="7" customWidth="1"/>
    <col min="2" max="2" width="9.140625" style="8"/>
    <col min="3" max="3" width="33.140625" style="8" customWidth="1"/>
    <col min="4" max="4" width="24.28515625" style="7" customWidth="1"/>
    <col min="5" max="5" width="5.7109375" style="7" customWidth="1"/>
    <col min="6" max="6" width="9.5703125" style="7" bestFit="1" customWidth="1"/>
    <col min="7" max="7" width="21.85546875" style="7" customWidth="1"/>
    <col min="8" max="8" width="6.85546875" style="7" customWidth="1"/>
    <col min="9" max="9" width="23.28515625" style="7" customWidth="1"/>
    <col min="10" max="10" width="9.140625" style="8"/>
    <col min="11" max="11" width="27.28515625" style="8" customWidth="1"/>
    <col min="12" max="12" width="9.5703125" style="7" customWidth="1"/>
    <col min="13" max="13" width="5.7109375" style="7" customWidth="1"/>
    <col min="14" max="14" width="9.140625" style="7"/>
    <col min="15" max="15" width="22.42578125" style="7" customWidth="1"/>
    <col min="16" max="16384" width="9.140625" style="7"/>
  </cols>
  <sheetData>
    <row r="1" spans="1:15" ht="46.5" customHeight="1" x14ac:dyDescent="0.25">
      <c r="A1" s="206" t="s">
        <v>114</v>
      </c>
      <c r="B1" s="206"/>
      <c r="C1" s="206"/>
      <c r="D1" s="206"/>
      <c r="E1" s="206"/>
      <c r="F1" s="206"/>
      <c r="G1" s="115"/>
      <c r="I1" s="216" t="s">
        <v>322</v>
      </c>
      <c r="J1" s="216"/>
      <c r="K1" s="216"/>
      <c r="L1" s="216"/>
      <c r="M1" s="216"/>
      <c r="N1" s="216"/>
      <c r="O1" s="9"/>
    </row>
    <row r="2" spans="1:15" x14ac:dyDescent="0.25">
      <c r="A2" s="116"/>
      <c r="B2" s="117"/>
      <c r="C2" s="117"/>
      <c r="D2" s="116"/>
      <c r="E2" s="115"/>
      <c r="F2" s="115"/>
      <c r="G2" s="115"/>
      <c r="I2" s="99"/>
      <c r="J2" s="95"/>
      <c r="K2" s="95"/>
      <c r="L2" s="99"/>
      <c r="M2" s="9"/>
      <c r="N2" s="9"/>
      <c r="O2" s="9"/>
    </row>
    <row r="3" spans="1:15" x14ac:dyDescent="0.25">
      <c r="A3" s="116" t="s">
        <v>107</v>
      </c>
      <c r="B3" s="117"/>
      <c r="C3" s="117"/>
      <c r="D3" s="116"/>
      <c r="E3" s="115"/>
      <c r="F3" s="115"/>
      <c r="G3" s="115"/>
      <c r="I3" s="99" t="s">
        <v>107</v>
      </c>
      <c r="J3" s="95"/>
      <c r="K3" s="95"/>
      <c r="L3" s="99"/>
      <c r="M3" s="9"/>
      <c r="N3" s="9"/>
      <c r="O3" s="9"/>
    </row>
    <row r="4" spans="1:15" ht="16.5" x14ac:dyDescent="0.3">
      <c r="A4" s="116" t="s">
        <v>113</v>
      </c>
      <c r="B4" s="117" t="s">
        <v>1</v>
      </c>
      <c r="C4" s="117">
        <v>450</v>
      </c>
      <c r="D4" s="116" t="s">
        <v>109</v>
      </c>
      <c r="E4" s="115"/>
      <c r="F4" s="115"/>
      <c r="G4" s="115"/>
      <c r="I4" s="99" t="s">
        <v>113</v>
      </c>
      <c r="J4" s="95" t="s">
        <v>1</v>
      </c>
      <c r="K4" s="111">
        <v>450</v>
      </c>
      <c r="L4" s="99" t="s">
        <v>109</v>
      </c>
      <c r="M4" s="9" t="s">
        <v>297</v>
      </c>
      <c r="N4" s="9"/>
      <c r="O4" s="9"/>
    </row>
    <row r="5" spans="1:15" ht="16.5" x14ac:dyDescent="0.3">
      <c r="A5" s="116" t="s">
        <v>141</v>
      </c>
      <c r="B5" s="117" t="s">
        <v>1</v>
      </c>
      <c r="C5" s="117">
        <v>80</v>
      </c>
      <c r="D5" s="116" t="s">
        <v>109</v>
      </c>
      <c r="E5" s="115"/>
      <c r="F5" s="115"/>
      <c r="G5" s="115"/>
      <c r="I5" s="99" t="s">
        <v>141</v>
      </c>
      <c r="J5" s="95" t="s">
        <v>1</v>
      </c>
      <c r="K5" s="111">
        <v>80</v>
      </c>
      <c r="L5" s="99" t="s">
        <v>109</v>
      </c>
      <c r="M5" s="9"/>
      <c r="N5" s="9"/>
      <c r="O5" s="9"/>
    </row>
    <row r="6" spans="1:15" ht="16.5" x14ac:dyDescent="0.3">
      <c r="A6" s="116" t="s">
        <v>142</v>
      </c>
      <c r="B6" s="117" t="s">
        <v>1</v>
      </c>
      <c r="C6" s="117">
        <v>130</v>
      </c>
      <c r="D6" s="116" t="s">
        <v>109</v>
      </c>
      <c r="E6" s="115"/>
      <c r="F6" s="115"/>
      <c r="G6" s="115"/>
      <c r="I6" s="99" t="s">
        <v>142</v>
      </c>
      <c r="J6" s="95" t="s">
        <v>1</v>
      </c>
      <c r="K6" s="111">
        <v>130</v>
      </c>
      <c r="L6" s="99" t="s">
        <v>109</v>
      </c>
      <c r="M6" s="9"/>
      <c r="N6" s="9"/>
      <c r="O6" s="9"/>
    </row>
    <row r="7" spans="1:15" x14ac:dyDescent="0.25">
      <c r="A7" s="116"/>
      <c r="B7" s="117"/>
      <c r="C7" s="117"/>
      <c r="D7" s="116"/>
      <c r="E7" s="115"/>
      <c r="F7" s="115"/>
      <c r="G7" s="115"/>
      <c r="I7" s="99"/>
      <c r="J7" s="95"/>
      <c r="K7" s="95"/>
      <c r="L7" s="99"/>
      <c r="M7" s="9"/>
      <c r="N7" s="9"/>
      <c r="O7" s="9"/>
    </row>
    <row r="8" spans="1:15" x14ac:dyDescent="0.25">
      <c r="A8" s="214" t="s">
        <v>294</v>
      </c>
      <c r="B8" s="214"/>
      <c r="C8" s="214"/>
      <c r="D8" s="116"/>
      <c r="E8" s="115"/>
      <c r="F8" s="115"/>
      <c r="G8" s="115"/>
      <c r="I8" s="252"/>
      <c r="J8" s="252"/>
      <c r="K8" s="252"/>
      <c r="L8" s="99"/>
      <c r="M8" s="9"/>
      <c r="N8" s="9"/>
      <c r="O8" s="9"/>
    </row>
    <row r="9" spans="1:15" x14ac:dyDescent="0.25">
      <c r="A9" s="118" t="s">
        <v>131</v>
      </c>
      <c r="B9" s="117" t="s">
        <v>1</v>
      </c>
      <c r="C9" s="122">
        <v>0.3488</v>
      </c>
      <c r="D9" s="116"/>
      <c r="E9" s="115"/>
      <c r="F9" s="115"/>
      <c r="G9" s="119"/>
      <c r="I9" s="80" t="s">
        <v>131</v>
      </c>
      <c r="J9" s="95" t="s">
        <v>1</v>
      </c>
      <c r="K9" s="112">
        <v>0.3488</v>
      </c>
      <c r="L9" s="99"/>
      <c r="M9" s="9" t="s">
        <v>321</v>
      </c>
      <c r="N9" s="9"/>
      <c r="O9" s="10"/>
    </row>
    <row r="10" spans="1:15" x14ac:dyDescent="0.25">
      <c r="A10" s="120" t="s">
        <v>132</v>
      </c>
      <c r="B10" s="121" t="s">
        <v>1</v>
      </c>
      <c r="C10" s="122">
        <v>5.0379999999999999E-4</v>
      </c>
      <c r="D10" s="123"/>
      <c r="E10" s="115"/>
      <c r="F10" s="115"/>
      <c r="G10" s="115"/>
      <c r="I10" s="81" t="s">
        <v>132</v>
      </c>
      <c r="J10" s="12" t="s">
        <v>1</v>
      </c>
      <c r="K10" s="112">
        <v>5.0379999999999999E-4</v>
      </c>
      <c r="L10" s="11"/>
      <c r="M10" s="9" t="s">
        <v>321</v>
      </c>
      <c r="N10" s="9"/>
      <c r="O10" s="9"/>
    </row>
    <row r="11" spans="1:15" x14ac:dyDescent="0.25">
      <c r="A11" s="118" t="s">
        <v>133</v>
      </c>
      <c r="B11" s="117" t="s">
        <v>1</v>
      </c>
      <c r="C11" s="124">
        <v>1.1440000000000001E-7</v>
      </c>
      <c r="D11" s="116"/>
      <c r="E11" s="115"/>
      <c r="F11" s="115"/>
      <c r="G11" s="116"/>
      <c r="I11" s="80" t="s">
        <v>133</v>
      </c>
      <c r="J11" s="95" t="s">
        <v>1</v>
      </c>
      <c r="K11" s="113">
        <v>1.1440000000000001E-7</v>
      </c>
      <c r="L11" s="99"/>
      <c r="M11" s="9" t="s">
        <v>321</v>
      </c>
      <c r="N11" s="9"/>
      <c r="O11" s="99"/>
    </row>
    <row r="12" spans="1:15" x14ac:dyDescent="0.25">
      <c r="A12" s="118" t="s">
        <v>134</v>
      </c>
      <c r="B12" s="117" t="s">
        <v>1</v>
      </c>
      <c r="C12" s="124">
        <v>7.1719999999999996E-10</v>
      </c>
      <c r="D12" s="116"/>
      <c r="E12" s="115"/>
      <c r="F12" s="115"/>
      <c r="G12" s="119"/>
      <c r="I12" s="80" t="s">
        <v>134</v>
      </c>
      <c r="J12" s="95" t="s">
        <v>1</v>
      </c>
      <c r="K12" s="113">
        <v>7.1719999999999996E-10</v>
      </c>
      <c r="L12" s="99"/>
      <c r="M12" s="9" t="s">
        <v>321</v>
      </c>
      <c r="N12" s="9"/>
      <c r="O12" s="10"/>
    </row>
    <row r="13" spans="1:15" x14ac:dyDescent="0.25">
      <c r="A13" s="116"/>
      <c r="B13" s="117"/>
      <c r="C13" s="125"/>
      <c r="D13" s="116"/>
      <c r="E13" s="115"/>
      <c r="F13" s="115"/>
      <c r="G13" s="119"/>
      <c r="I13" s="99"/>
      <c r="J13" s="95"/>
      <c r="K13" s="94"/>
      <c r="L13" s="99"/>
      <c r="M13" s="9"/>
      <c r="N13" s="9"/>
      <c r="O13" s="10"/>
    </row>
    <row r="14" spans="1:15" x14ac:dyDescent="0.25">
      <c r="A14" s="214" t="s">
        <v>127</v>
      </c>
      <c r="B14" s="214"/>
      <c r="C14" s="126"/>
      <c r="D14" s="116"/>
      <c r="E14" s="115"/>
      <c r="F14" s="115"/>
      <c r="G14" s="115"/>
      <c r="I14" s="217" t="s">
        <v>127</v>
      </c>
      <c r="J14" s="217"/>
      <c r="K14" s="14"/>
      <c r="L14" s="99"/>
      <c r="M14" s="9"/>
      <c r="N14" s="9"/>
      <c r="O14" s="9"/>
    </row>
    <row r="15" spans="1:15" x14ac:dyDescent="0.25">
      <c r="A15" s="116"/>
      <c r="B15" s="117"/>
      <c r="C15" s="117"/>
      <c r="D15" s="116"/>
      <c r="E15" s="115"/>
      <c r="F15" s="115"/>
      <c r="G15" s="115"/>
      <c r="I15" s="99"/>
      <c r="J15" s="95"/>
      <c r="K15" s="95"/>
      <c r="L15" s="99"/>
      <c r="M15" s="9"/>
      <c r="N15" s="9"/>
      <c r="O15" s="9"/>
    </row>
    <row r="16" spans="1:15" ht="18" x14ac:dyDescent="0.25">
      <c r="A16" s="118" t="s">
        <v>4</v>
      </c>
      <c r="B16" s="117" t="s">
        <v>1</v>
      </c>
      <c r="C16" s="213" t="s">
        <v>128</v>
      </c>
      <c r="D16" s="213"/>
      <c r="E16" s="115"/>
      <c r="F16" s="115"/>
      <c r="G16" s="115" t="s">
        <v>129</v>
      </c>
      <c r="I16" s="80" t="s">
        <v>4</v>
      </c>
      <c r="J16" s="95" t="s">
        <v>1</v>
      </c>
      <c r="K16" s="105" t="s">
        <v>128</v>
      </c>
      <c r="L16" s="9" t="s">
        <v>129</v>
      </c>
      <c r="M16" s="9"/>
      <c r="N16" s="9"/>
      <c r="O16" s="9"/>
    </row>
    <row r="17" spans="1:15" x14ac:dyDescent="0.25">
      <c r="A17" s="116"/>
      <c r="B17" s="117"/>
      <c r="C17" s="117"/>
      <c r="D17" s="117"/>
      <c r="E17" s="115"/>
      <c r="F17" s="115"/>
      <c r="G17" s="115"/>
      <c r="I17" s="99"/>
      <c r="J17" s="95"/>
      <c r="K17" s="95"/>
      <c r="L17" s="95"/>
      <c r="M17" s="9"/>
      <c r="N17" s="9"/>
      <c r="O17" s="9"/>
    </row>
    <row r="18" spans="1:15" x14ac:dyDescent="0.25">
      <c r="A18" s="214" t="s">
        <v>136</v>
      </c>
      <c r="B18" s="214"/>
      <c r="C18" s="117"/>
      <c r="D18" s="117"/>
      <c r="E18" s="115"/>
      <c r="F18" s="115"/>
      <c r="G18" s="115"/>
      <c r="I18" s="217" t="s">
        <v>136</v>
      </c>
      <c r="J18" s="217"/>
      <c r="K18" s="95"/>
      <c r="L18" s="95"/>
      <c r="M18" s="9"/>
      <c r="N18" s="9"/>
      <c r="O18" s="9"/>
    </row>
    <row r="19" spans="1:15" x14ac:dyDescent="0.25">
      <c r="A19" s="116"/>
      <c r="B19" s="117"/>
      <c r="C19" s="117"/>
      <c r="D19" s="117"/>
      <c r="E19" s="115"/>
      <c r="F19" s="115"/>
      <c r="G19" s="115"/>
      <c r="I19" s="99"/>
      <c r="J19" s="95"/>
      <c r="K19" s="95"/>
      <c r="L19" s="95"/>
      <c r="M19" s="9"/>
      <c r="N19" s="9"/>
      <c r="O19" s="9"/>
    </row>
    <row r="20" spans="1:15" ht="16.5" x14ac:dyDescent="0.3">
      <c r="A20" s="118" t="s">
        <v>137</v>
      </c>
      <c r="B20" s="117" t="s">
        <v>1</v>
      </c>
      <c r="C20" s="213" t="s">
        <v>138</v>
      </c>
      <c r="D20" s="213"/>
      <c r="E20" s="115"/>
      <c r="F20" s="115"/>
      <c r="G20" s="115"/>
      <c r="I20" s="80" t="s">
        <v>137</v>
      </c>
      <c r="J20" s="95" t="s">
        <v>1</v>
      </c>
      <c r="K20" s="105" t="s">
        <v>138</v>
      </c>
      <c r="L20" s="36"/>
      <c r="M20" s="255" t="s">
        <v>300</v>
      </c>
      <c r="N20" s="255"/>
      <c r="O20" s="255"/>
    </row>
    <row r="21" spans="1:15" x14ac:dyDescent="0.25">
      <c r="A21" s="115"/>
      <c r="B21" s="127"/>
      <c r="C21" s="127"/>
      <c r="D21" s="115"/>
      <c r="E21" s="115"/>
      <c r="F21" s="115"/>
      <c r="G21" s="116"/>
      <c r="I21" s="9"/>
      <c r="J21" s="93"/>
      <c r="K21" s="93"/>
      <c r="L21" s="9"/>
      <c r="M21" s="255"/>
      <c r="N21" s="255"/>
      <c r="O21" s="255"/>
    </row>
    <row r="22" spans="1:15" x14ac:dyDescent="0.25">
      <c r="A22" s="215" t="s">
        <v>112</v>
      </c>
      <c r="B22" s="215"/>
      <c r="C22" s="215"/>
      <c r="D22" s="128"/>
      <c r="E22" s="128"/>
      <c r="F22" s="128"/>
      <c r="G22" s="116"/>
      <c r="I22" s="219" t="s">
        <v>112</v>
      </c>
      <c r="J22" s="219"/>
      <c r="K22" s="219"/>
      <c r="L22" s="98"/>
      <c r="M22" s="98"/>
      <c r="N22" s="98"/>
      <c r="O22" s="99"/>
    </row>
    <row r="23" spans="1:15" x14ac:dyDescent="0.25">
      <c r="A23" s="128"/>
      <c r="B23" s="129"/>
      <c r="C23" s="129"/>
      <c r="D23" s="128"/>
      <c r="E23" s="128"/>
      <c r="F23" s="128"/>
      <c r="G23" s="128"/>
      <c r="I23" s="98"/>
      <c r="J23" s="96"/>
      <c r="K23" s="96"/>
      <c r="L23" s="98"/>
      <c r="M23" s="98"/>
      <c r="N23" s="98"/>
      <c r="O23" s="98"/>
    </row>
    <row r="24" spans="1:15" ht="17.25" x14ac:dyDescent="0.35">
      <c r="A24" s="130" t="s">
        <v>116</v>
      </c>
      <c r="B24" s="129" t="s">
        <v>1</v>
      </c>
      <c r="C24" s="212" t="s">
        <v>117</v>
      </c>
      <c r="D24" s="212"/>
      <c r="E24" s="129" t="s">
        <v>1</v>
      </c>
      <c r="F24" s="131">
        <f>C4-C6</f>
        <v>320</v>
      </c>
      <c r="G24" s="132" t="s">
        <v>119</v>
      </c>
      <c r="I24" s="78" t="s">
        <v>116</v>
      </c>
      <c r="J24" s="96" t="s">
        <v>1</v>
      </c>
      <c r="K24" s="107" t="s">
        <v>265</v>
      </c>
      <c r="L24" s="107" t="s">
        <v>1</v>
      </c>
      <c r="M24" s="15">
        <f>K4-K6</f>
        <v>320</v>
      </c>
      <c r="N24" s="16" t="s">
        <v>119</v>
      </c>
      <c r="O24" s="110"/>
    </row>
    <row r="25" spans="1:15" x14ac:dyDescent="0.25">
      <c r="A25" s="128"/>
      <c r="B25" s="129"/>
      <c r="C25" s="133"/>
      <c r="D25" s="128"/>
      <c r="E25" s="129"/>
      <c r="F25" s="131"/>
      <c r="G25" s="132"/>
      <c r="I25" s="98"/>
      <c r="J25" s="96"/>
      <c r="K25" s="107"/>
      <c r="L25" s="107"/>
      <c r="M25" s="15"/>
      <c r="N25" s="16"/>
      <c r="O25" s="110"/>
    </row>
    <row r="26" spans="1:15" ht="16.5" x14ac:dyDescent="0.3">
      <c r="A26" s="130" t="s">
        <v>120</v>
      </c>
      <c r="B26" s="129" t="s">
        <v>1</v>
      </c>
      <c r="C26" s="212" t="s">
        <v>118</v>
      </c>
      <c r="D26" s="212"/>
      <c r="E26" s="129" t="s">
        <v>1</v>
      </c>
      <c r="F26" s="131">
        <f>C6-C5</f>
        <v>50</v>
      </c>
      <c r="G26" s="132" t="s">
        <v>119</v>
      </c>
      <c r="I26" s="78" t="s">
        <v>120</v>
      </c>
      <c r="J26" s="96" t="s">
        <v>1</v>
      </c>
      <c r="K26" s="107" t="s">
        <v>266</v>
      </c>
      <c r="L26" s="107" t="s">
        <v>1</v>
      </c>
      <c r="M26" s="15">
        <f>K6-K5</f>
        <v>50</v>
      </c>
      <c r="N26" s="16" t="s">
        <v>119</v>
      </c>
      <c r="O26" s="110"/>
    </row>
    <row r="27" spans="1:15" x14ac:dyDescent="0.25">
      <c r="A27" s="128"/>
      <c r="B27" s="129"/>
      <c r="C27" s="133"/>
      <c r="D27" s="128"/>
      <c r="E27" s="129"/>
      <c r="F27" s="131"/>
      <c r="G27" s="132"/>
      <c r="I27" s="98"/>
      <c r="J27" s="96"/>
      <c r="K27" s="107"/>
      <c r="L27" s="107"/>
      <c r="M27" s="15"/>
      <c r="N27" s="16"/>
      <c r="O27" s="110"/>
    </row>
    <row r="28" spans="1:15" ht="16.5" x14ac:dyDescent="0.3">
      <c r="A28" s="130" t="s">
        <v>121</v>
      </c>
      <c r="B28" s="129" t="s">
        <v>1</v>
      </c>
      <c r="C28" s="212" t="s">
        <v>122</v>
      </c>
      <c r="D28" s="212"/>
      <c r="E28" s="129" t="s">
        <v>1</v>
      </c>
      <c r="F28" s="131">
        <f>(C4+C6)/2</f>
        <v>290</v>
      </c>
      <c r="G28" s="132" t="s">
        <v>119</v>
      </c>
      <c r="I28" s="78" t="s">
        <v>121</v>
      </c>
      <c r="J28" s="96" t="s">
        <v>1</v>
      </c>
      <c r="K28" s="107" t="s">
        <v>267</v>
      </c>
      <c r="L28" s="107" t="s">
        <v>1</v>
      </c>
      <c r="M28" s="15">
        <f>(K4+K6)/2</f>
        <v>290</v>
      </c>
      <c r="N28" s="16" t="s">
        <v>119</v>
      </c>
      <c r="O28" s="110"/>
    </row>
    <row r="29" spans="1:15" x14ac:dyDescent="0.25">
      <c r="A29" s="128"/>
      <c r="B29" s="129"/>
      <c r="C29" s="133"/>
      <c r="D29" s="128"/>
      <c r="E29" s="129"/>
      <c r="F29" s="131"/>
      <c r="G29" s="132"/>
      <c r="I29" s="98"/>
      <c r="J29" s="96"/>
      <c r="K29" s="107"/>
      <c r="L29" s="98"/>
      <c r="M29" s="96"/>
      <c r="N29" s="15"/>
      <c r="O29" s="16"/>
    </row>
    <row r="30" spans="1:15" x14ac:dyDescent="0.25">
      <c r="A30" s="134" t="s">
        <v>295</v>
      </c>
      <c r="B30" s="129"/>
      <c r="C30" s="133"/>
      <c r="D30" s="128"/>
      <c r="E30" s="129"/>
      <c r="F30" s="131"/>
      <c r="G30" s="132"/>
      <c r="I30" s="98" t="s">
        <v>295</v>
      </c>
      <c r="J30" s="96"/>
      <c r="K30" s="107"/>
      <c r="L30" s="98"/>
      <c r="M30" s="96"/>
      <c r="N30" s="15"/>
      <c r="O30" s="16"/>
    </row>
    <row r="31" spans="1:15" x14ac:dyDescent="0.25">
      <c r="A31" s="130" t="s">
        <v>10</v>
      </c>
      <c r="B31" s="129"/>
      <c r="C31" s="133"/>
      <c r="D31" s="128"/>
      <c r="E31" s="129" t="s">
        <v>1</v>
      </c>
      <c r="F31" s="131">
        <v>98</v>
      </c>
      <c r="G31" s="135" t="s">
        <v>124</v>
      </c>
      <c r="I31" s="78" t="s">
        <v>10</v>
      </c>
      <c r="J31" s="96"/>
      <c r="K31" s="107"/>
      <c r="L31" s="98"/>
      <c r="M31" s="96" t="s">
        <v>1</v>
      </c>
      <c r="N31" s="114">
        <v>98</v>
      </c>
      <c r="O31" s="17" t="s">
        <v>124</v>
      </c>
    </row>
    <row r="32" spans="1:15" x14ac:dyDescent="0.25">
      <c r="A32" s="128"/>
      <c r="B32" s="129"/>
      <c r="C32" s="133"/>
      <c r="D32" s="128"/>
      <c r="E32" s="129"/>
      <c r="F32" s="131"/>
      <c r="G32" s="132"/>
      <c r="I32" s="98"/>
      <c r="J32" s="96"/>
      <c r="K32" s="107"/>
      <c r="L32" s="98"/>
      <c r="M32" s="96"/>
      <c r="N32" s="15"/>
      <c r="O32" s="16"/>
    </row>
    <row r="33" spans="1:25" x14ac:dyDescent="0.25">
      <c r="A33" s="134" t="s">
        <v>296</v>
      </c>
      <c r="B33" s="129"/>
      <c r="C33" s="133"/>
      <c r="D33" s="128"/>
      <c r="E33" s="129"/>
      <c r="F33" s="131"/>
      <c r="G33" s="132"/>
      <c r="I33" s="98" t="s">
        <v>296</v>
      </c>
      <c r="J33" s="96"/>
      <c r="K33" s="107"/>
      <c r="L33" s="98"/>
      <c r="M33" s="96"/>
      <c r="N33" s="15"/>
      <c r="O33" s="16"/>
    </row>
    <row r="34" spans="1:25" ht="16.5" x14ac:dyDescent="0.3">
      <c r="A34" s="130" t="s">
        <v>125</v>
      </c>
      <c r="B34" s="129"/>
      <c r="C34" s="133"/>
      <c r="D34" s="128"/>
      <c r="E34" s="129" t="s">
        <v>1</v>
      </c>
      <c r="F34" s="131">
        <v>3.3</v>
      </c>
      <c r="G34" s="135" t="s">
        <v>126</v>
      </c>
      <c r="I34" s="78" t="s">
        <v>125</v>
      </c>
      <c r="J34" s="96"/>
      <c r="K34" s="107"/>
      <c r="L34" s="98"/>
      <c r="M34" s="96" t="s">
        <v>1</v>
      </c>
      <c r="N34" s="114">
        <v>3.3</v>
      </c>
      <c r="O34" s="17" t="s">
        <v>126</v>
      </c>
    </row>
    <row r="35" spans="1:25" x14ac:dyDescent="0.25">
      <c r="A35" s="130"/>
      <c r="B35" s="129"/>
      <c r="C35" s="133"/>
      <c r="D35" s="128"/>
      <c r="E35" s="129"/>
      <c r="F35" s="131"/>
      <c r="G35" s="132"/>
      <c r="I35" s="78"/>
      <c r="J35" s="96"/>
      <c r="K35" s="107"/>
      <c r="L35" s="98"/>
      <c r="M35" s="96"/>
      <c r="N35" s="15"/>
      <c r="O35" s="16"/>
    </row>
    <row r="36" spans="1:25" ht="18" x14ac:dyDescent="0.25">
      <c r="A36" s="130" t="s">
        <v>4</v>
      </c>
      <c r="B36" s="129" t="s">
        <v>1</v>
      </c>
      <c r="C36" s="212" t="s">
        <v>135</v>
      </c>
      <c r="D36" s="212"/>
      <c r="E36" s="129" t="s">
        <v>1</v>
      </c>
      <c r="F36" s="136">
        <f>C9+(C10*F28)+(C11*F28^2)+(C12*F28^3)</f>
        <v>0.5220148308</v>
      </c>
      <c r="G36" s="135" t="s">
        <v>139</v>
      </c>
      <c r="I36" s="78" t="s">
        <v>4</v>
      </c>
      <c r="J36" s="96" t="s">
        <v>1</v>
      </c>
      <c r="K36" s="106" t="s">
        <v>268</v>
      </c>
      <c r="L36" s="253"/>
      <c r="M36" s="96" t="s">
        <v>1</v>
      </c>
      <c r="N36" s="20">
        <f>K9+(K10*M28)+(K11*M28^2)+(K12*M28^3)</f>
        <v>0.5220148308</v>
      </c>
      <c r="O36" s="17" t="s">
        <v>139</v>
      </c>
    </row>
    <row r="37" spans="1:25" x14ac:dyDescent="0.25">
      <c r="A37" s="137"/>
      <c r="B37" s="127"/>
      <c r="C37" s="138"/>
      <c r="D37" s="115"/>
      <c r="E37" s="127"/>
      <c r="F37" s="139"/>
      <c r="G37" s="139"/>
      <c r="I37" s="79"/>
      <c r="J37" s="93"/>
      <c r="K37" s="109"/>
      <c r="L37" s="9"/>
      <c r="M37" s="93"/>
      <c r="N37" s="18"/>
      <c r="O37" s="18"/>
    </row>
    <row r="38" spans="1:25" ht="16.5" x14ac:dyDescent="0.3">
      <c r="A38" s="137" t="s">
        <v>137</v>
      </c>
      <c r="B38" s="127" t="s">
        <v>1</v>
      </c>
      <c r="C38" s="207" t="s">
        <v>140</v>
      </c>
      <c r="D38" s="208"/>
      <c r="E38" s="127" t="s">
        <v>1</v>
      </c>
      <c r="F38" s="140">
        <f>F34*F36</f>
        <v>1.7226489416399999</v>
      </c>
      <c r="G38" s="141" t="s">
        <v>108</v>
      </c>
      <c r="I38" s="82" t="s">
        <v>137</v>
      </c>
      <c r="J38" s="92" t="s">
        <v>1</v>
      </c>
      <c r="K38" s="108" t="s">
        <v>269</v>
      </c>
      <c r="L38" s="254"/>
      <c r="M38" s="93" t="s">
        <v>1</v>
      </c>
      <c r="N38" s="89">
        <f>N34*N36</f>
        <v>1.7226489416399999</v>
      </c>
      <c r="O38" s="92" t="s">
        <v>108</v>
      </c>
    </row>
    <row r="39" spans="1:25" x14ac:dyDescent="0.25">
      <c r="A39" s="115"/>
      <c r="B39" s="127"/>
      <c r="C39" s="209"/>
      <c r="D39" s="208"/>
      <c r="E39" s="115"/>
      <c r="F39" s="115"/>
      <c r="G39" s="115"/>
      <c r="I39" s="9"/>
      <c r="J39" s="93"/>
      <c r="K39" s="210"/>
      <c r="L39" s="211"/>
      <c r="M39" s="9"/>
      <c r="N39" s="9"/>
      <c r="O39" s="9"/>
    </row>
    <row r="42" spans="1:25" ht="33" customHeight="1" x14ac:dyDescent="0.25">
      <c r="A42" s="250" t="s">
        <v>316</v>
      </c>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1"/>
    </row>
    <row r="43" spans="1:25" ht="33" customHeight="1" x14ac:dyDescent="0.25">
      <c r="A43" s="250" t="s">
        <v>317</v>
      </c>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row>
    <row r="44" spans="1:25" ht="33" customHeight="1" x14ac:dyDescent="0.25">
      <c r="A44" s="250" t="s">
        <v>318</v>
      </c>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row>
    <row r="45" spans="1:25" ht="33" customHeight="1" x14ac:dyDescent="0.25">
      <c r="A45" s="250" t="s">
        <v>319</v>
      </c>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0"/>
    </row>
    <row r="46" spans="1:25" ht="33" customHeight="1" x14ac:dyDescent="0.25">
      <c r="A46" s="250" t="s">
        <v>320</v>
      </c>
      <c r="B46" s="250"/>
      <c r="C46" s="250"/>
      <c r="D46" s="250"/>
      <c r="E46" s="250"/>
      <c r="F46" s="250"/>
      <c r="G46" s="250"/>
      <c r="H46" s="250"/>
      <c r="I46" s="250"/>
      <c r="J46" s="250"/>
      <c r="K46" s="250"/>
      <c r="L46" s="250"/>
      <c r="M46" s="250"/>
      <c r="N46" s="250"/>
      <c r="O46" s="250"/>
      <c r="P46" s="250"/>
      <c r="Q46" s="250"/>
      <c r="R46" s="250"/>
      <c r="S46" s="250"/>
      <c r="T46" s="250"/>
      <c r="U46" s="250"/>
      <c r="V46" s="250"/>
      <c r="W46" s="250"/>
      <c r="X46" s="250"/>
      <c r="Y46" s="250"/>
    </row>
  </sheetData>
  <sheetProtection password="F7A2" sheet="1" objects="1" scenarios="1"/>
  <mergeCells count="25">
    <mergeCell ref="M20:O21"/>
    <mergeCell ref="A42:X42"/>
    <mergeCell ref="A43:Y43"/>
    <mergeCell ref="A44:Y44"/>
    <mergeCell ref="A45:Y45"/>
    <mergeCell ref="A46:Y46"/>
    <mergeCell ref="I8:K8"/>
    <mergeCell ref="I14:J14"/>
    <mergeCell ref="I18:J18"/>
    <mergeCell ref="I22:K22"/>
    <mergeCell ref="A1:F1"/>
    <mergeCell ref="C38:D38"/>
    <mergeCell ref="C39:D39"/>
    <mergeCell ref="K39:L39"/>
    <mergeCell ref="C28:D28"/>
    <mergeCell ref="C26:D26"/>
    <mergeCell ref="C24:D24"/>
    <mergeCell ref="C16:D16"/>
    <mergeCell ref="C36:D36"/>
    <mergeCell ref="C20:D20"/>
    <mergeCell ref="A8:C8"/>
    <mergeCell ref="A14:B14"/>
    <mergeCell ref="A18:B18"/>
    <mergeCell ref="A22:C22"/>
    <mergeCell ref="I1:N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9"/>
  <sheetViews>
    <sheetView zoomScale="80" zoomScaleNormal="80" workbookViewId="0">
      <selection activeCell="A45" sqref="A45:X45"/>
    </sheetView>
  </sheetViews>
  <sheetFormatPr defaultColWidth="9.140625" defaultRowHeight="15" x14ac:dyDescent="0.25"/>
  <cols>
    <col min="1" max="1" width="28.85546875" style="7" customWidth="1"/>
    <col min="2" max="2" width="9.140625" style="8"/>
    <col min="3" max="3" width="23.7109375" style="8" bestFit="1" customWidth="1"/>
    <col min="4" max="4" width="12.85546875" style="7" customWidth="1"/>
    <col min="5" max="6" width="9.140625" style="7"/>
    <col min="7" max="7" width="18" style="7" customWidth="1"/>
    <col min="8" max="8" width="10.42578125" style="7" customWidth="1"/>
    <col min="9" max="9" width="27.42578125" style="7" bestFit="1" customWidth="1"/>
    <col min="10" max="10" width="9.140625" style="8"/>
    <col min="11" max="11" width="10.42578125" style="8" bestFit="1" customWidth="1"/>
    <col min="12" max="12" width="11.85546875" style="7" customWidth="1"/>
    <col min="13" max="14" width="9.140625" style="7"/>
    <col min="15" max="15" width="18.5703125" style="7" customWidth="1"/>
    <col min="16" max="16384" width="9.140625" style="7"/>
  </cols>
  <sheetData>
    <row r="1" spans="1:15" ht="39.75" customHeight="1" x14ac:dyDescent="0.25">
      <c r="A1" s="206" t="s">
        <v>143</v>
      </c>
      <c r="B1" s="206"/>
      <c r="C1" s="206"/>
      <c r="D1" s="206"/>
      <c r="E1" s="206"/>
      <c r="F1" s="206"/>
      <c r="G1" s="115"/>
      <c r="I1" s="216" t="s">
        <v>143</v>
      </c>
      <c r="J1" s="216"/>
      <c r="K1" s="216"/>
      <c r="L1" s="216"/>
      <c r="M1" s="216"/>
      <c r="N1" s="216"/>
      <c r="O1" s="9"/>
    </row>
    <row r="2" spans="1:15" x14ac:dyDescent="0.25">
      <c r="A2" s="116"/>
      <c r="B2" s="117"/>
      <c r="C2" s="117"/>
      <c r="D2" s="116"/>
      <c r="E2" s="115"/>
      <c r="F2" s="115"/>
      <c r="G2" s="115"/>
      <c r="I2" s="99"/>
      <c r="J2" s="95"/>
      <c r="K2" s="95"/>
      <c r="L2" s="99"/>
      <c r="M2" s="9"/>
      <c r="N2" s="9"/>
      <c r="O2" s="9"/>
    </row>
    <row r="3" spans="1:15" x14ac:dyDescent="0.25">
      <c r="A3" s="116" t="s">
        <v>107</v>
      </c>
      <c r="B3" s="117"/>
      <c r="C3" s="117"/>
      <c r="D3" s="116"/>
      <c r="E3" s="115"/>
      <c r="F3" s="115"/>
      <c r="G3" s="115"/>
      <c r="I3" s="99" t="s">
        <v>107</v>
      </c>
      <c r="J3" s="95"/>
      <c r="K3" s="95"/>
      <c r="L3" s="99"/>
      <c r="M3" s="9"/>
      <c r="N3" s="9"/>
      <c r="O3" s="9"/>
    </row>
    <row r="4" spans="1:15" x14ac:dyDescent="0.25">
      <c r="A4" s="116"/>
      <c r="B4" s="117"/>
      <c r="C4" s="117"/>
      <c r="D4" s="116"/>
      <c r="E4" s="115"/>
      <c r="F4" s="115"/>
      <c r="G4" s="115"/>
      <c r="I4" s="99"/>
      <c r="J4" s="95"/>
      <c r="K4" s="95"/>
      <c r="L4" s="99"/>
      <c r="M4" s="9"/>
      <c r="N4" s="9"/>
      <c r="O4" s="9"/>
    </row>
    <row r="5" spans="1:15" ht="16.5" x14ac:dyDescent="0.3">
      <c r="A5" s="116" t="s">
        <v>275</v>
      </c>
      <c r="B5" s="117" t="s">
        <v>1</v>
      </c>
      <c r="C5" s="117">
        <v>4</v>
      </c>
      <c r="D5" s="116" t="s">
        <v>108</v>
      </c>
      <c r="E5" s="115"/>
      <c r="F5" s="115"/>
      <c r="G5" s="115"/>
      <c r="I5" s="99" t="s">
        <v>275</v>
      </c>
      <c r="J5" s="95" t="s">
        <v>1</v>
      </c>
      <c r="K5" s="111">
        <v>4</v>
      </c>
      <c r="L5" s="99" t="s">
        <v>108</v>
      </c>
      <c r="M5" s="9"/>
      <c r="N5" s="9"/>
      <c r="O5" s="9"/>
    </row>
    <row r="6" spans="1:15" ht="16.5" x14ac:dyDescent="0.3">
      <c r="A6" s="116" t="s">
        <v>200</v>
      </c>
      <c r="B6" s="117" t="s">
        <v>1</v>
      </c>
      <c r="C6" s="117">
        <f>'Example 6-4'!C4</f>
        <v>450</v>
      </c>
      <c r="D6" s="116" t="s">
        <v>109</v>
      </c>
      <c r="E6" s="115"/>
      <c r="F6" s="115"/>
      <c r="G6" s="115"/>
      <c r="I6" s="99" t="s">
        <v>200</v>
      </c>
      <c r="J6" s="95" t="s">
        <v>1</v>
      </c>
      <c r="K6" s="111">
        <f>'Example 6-4'!K4</f>
        <v>450</v>
      </c>
      <c r="L6" s="99" t="s">
        <v>109</v>
      </c>
      <c r="M6" s="9"/>
      <c r="N6" s="9"/>
      <c r="O6" s="9"/>
    </row>
    <row r="7" spans="1:15" ht="16.5" x14ac:dyDescent="0.3">
      <c r="A7" s="116" t="s">
        <v>201</v>
      </c>
      <c r="B7" s="117" t="s">
        <v>1</v>
      </c>
      <c r="C7" s="117">
        <f>'Example 6-4'!C5</f>
        <v>80</v>
      </c>
      <c r="D7" s="116" t="s">
        <v>109</v>
      </c>
      <c r="E7" s="115"/>
      <c r="F7" s="115"/>
      <c r="G7" s="115"/>
      <c r="I7" s="99" t="s">
        <v>201</v>
      </c>
      <c r="J7" s="95" t="s">
        <v>1</v>
      </c>
      <c r="K7" s="111">
        <f>'Example 6-4'!K5</f>
        <v>80</v>
      </c>
      <c r="L7" s="99" t="s">
        <v>109</v>
      </c>
      <c r="M7" s="9"/>
      <c r="N7" s="9"/>
      <c r="O7" s="9"/>
    </row>
    <row r="8" spans="1:15" ht="16.5" x14ac:dyDescent="0.3">
      <c r="A8" s="116" t="s">
        <v>202</v>
      </c>
      <c r="B8" s="117" t="s">
        <v>1</v>
      </c>
      <c r="C8" s="117">
        <f>'Example 6-4'!C6</f>
        <v>130</v>
      </c>
      <c r="D8" s="116" t="s">
        <v>109</v>
      </c>
      <c r="E8" s="115"/>
      <c r="F8" s="115"/>
      <c r="G8" s="115"/>
      <c r="I8" s="99" t="s">
        <v>202</v>
      </c>
      <c r="J8" s="95" t="s">
        <v>1</v>
      </c>
      <c r="K8" s="111">
        <f>'Example 6-4'!K6</f>
        <v>130</v>
      </c>
      <c r="L8" s="99" t="s">
        <v>109</v>
      </c>
      <c r="M8" s="9"/>
      <c r="N8" s="9"/>
      <c r="O8" s="9"/>
    </row>
    <row r="9" spans="1:15" x14ac:dyDescent="0.25">
      <c r="A9" s="116"/>
      <c r="B9" s="117"/>
      <c r="C9" s="117"/>
      <c r="D9" s="116"/>
      <c r="E9" s="115"/>
      <c r="F9" s="115"/>
      <c r="G9" s="115"/>
      <c r="I9" s="99"/>
      <c r="J9" s="95"/>
      <c r="K9" s="95"/>
      <c r="L9" s="99"/>
      <c r="M9" s="9"/>
      <c r="N9" s="9"/>
      <c r="O9" s="9"/>
    </row>
    <row r="10" spans="1:15" x14ac:dyDescent="0.25">
      <c r="A10" s="214" t="s">
        <v>130</v>
      </c>
      <c r="B10" s="214"/>
      <c r="C10" s="214"/>
      <c r="D10" s="214"/>
      <c r="E10" s="115"/>
      <c r="F10" s="115"/>
      <c r="G10" s="115"/>
      <c r="I10" s="217" t="s">
        <v>130</v>
      </c>
      <c r="J10" s="217"/>
      <c r="K10" s="217"/>
      <c r="L10" s="217"/>
      <c r="M10" s="9"/>
      <c r="N10" s="9"/>
      <c r="O10" s="9"/>
    </row>
    <row r="11" spans="1:15" x14ac:dyDescent="0.25">
      <c r="A11" s="118" t="s">
        <v>131</v>
      </c>
      <c r="B11" s="117" t="s">
        <v>1</v>
      </c>
      <c r="C11" s="117">
        <f>'Example 6-4'!C9</f>
        <v>0.3488</v>
      </c>
      <c r="D11" s="116"/>
      <c r="E11" s="115"/>
      <c r="F11" s="115"/>
      <c r="G11" s="115"/>
      <c r="I11" s="80" t="s">
        <v>131</v>
      </c>
      <c r="J11" s="95" t="s">
        <v>1</v>
      </c>
      <c r="K11" s="111">
        <f>'Example 6-4'!K9</f>
        <v>0.3488</v>
      </c>
      <c r="L11" s="99"/>
      <c r="M11" s="9"/>
      <c r="N11" s="9"/>
      <c r="O11" s="9"/>
    </row>
    <row r="12" spans="1:15" x14ac:dyDescent="0.25">
      <c r="A12" s="120" t="s">
        <v>132</v>
      </c>
      <c r="B12" s="121" t="s">
        <v>1</v>
      </c>
      <c r="C12" s="124">
        <f>'Example 6-4'!C10</f>
        <v>5.0379999999999999E-4</v>
      </c>
      <c r="D12" s="116"/>
      <c r="E12" s="115"/>
      <c r="F12" s="115"/>
      <c r="G12" s="115"/>
      <c r="I12" s="81" t="s">
        <v>132</v>
      </c>
      <c r="J12" s="12" t="s">
        <v>1</v>
      </c>
      <c r="K12" s="113">
        <f>'Example 6-4'!K10</f>
        <v>5.0379999999999999E-4</v>
      </c>
      <c r="L12" s="99"/>
      <c r="M12" s="9"/>
      <c r="N12" s="9"/>
      <c r="O12" s="9"/>
    </row>
    <row r="13" spans="1:15" x14ac:dyDescent="0.25">
      <c r="A13" s="118" t="s">
        <v>133</v>
      </c>
      <c r="B13" s="117" t="s">
        <v>1</v>
      </c>
      <c r="C13" s="117">
        <f>'Example 6-4'!C11</f>
        <v>1.1440000000000001E-7</v>
      </c>
      <c r="D13" s="116"/>
      <c r="E13" s="115"/>
      <c r="F13" s="115"/>
      <c r="G13" s="115"/>
      <c r="I13" s="80" t="s">
        <v>133</v>
      </c>
      <c r="J13" s="95" t="s">
        <v>1</v>
      </c>
      <c r="K13" s="111">
        <f>'Example 6-4'!K11</f>
        <v>1.1440000000000001E-7</v>
      </c>
      <c r="L13" s="99"/>
      <c r="M13" s="9"/>
      <c r="N13" s="9"/>
      <c r="O13" s="9"/>
    </row>
    <row r="14" spans="1:15" x14ac:dyDescent="0.25">
      <c r="A14" s="118" t="s">
        <v>134</v>
      </c>
      <c r="B14" s="117" t="s">
        <v>1</v>
      </c>
      <c r="C14" s="117">
        <f>'Example 6-4'!C12</f>
        <v>7.1719999999999996E-10</v>
      </c>
      <c r="D14" s="116"/>
      <c r="E14" s="115"/>
      <c r="F14" s="115"/>
      <c r="G14" s="115"/>
      <c r="I14" s="80" t="s">
        <v>134</v>
      </c>
      <c r="J14" s="95" t="s">
        <v>1</v>
      </c>
      <c r="K14" s="111">
        <f>'Example 6-4'!K12</f>
        <v>7.1719999999999996E-10</v>
      </c>
      <c r="L14" s="99"/>
      <c r="M14" s="9"/>
      <c r="N14" s="9"/>
      <c r="O14" s="9"/>
    </row>
    <row r="15" spans="1:15" ht="15" customHeight="1" x14ac:dyDescent="0.25">
      <c r="A15" s="142"/>
      <c r="B15" s="143"/>
      <c r="C15" s="143"/>
      <c r="D15" s="143"/>
      <c r="E15" s="115"/>
      <c r="F15" s="115"/>
      <c r="G15" s="115"/>
      <c r="I15" s="36"/>
      <c r="J15" s="37"/>
      <c r="K15" s="37"/>
      <c r="L15" s="37"/>
      <c r="M15" s="9"/>
      <c r="N15" s="9"/>
      <c r="O15" s="9"/>
    </row>
    <row r="16" spans="1:15" x14ac:dyDescent="0.25">
      <c r="A16" s="214" t="s">
        <v>144</v>
      </c>
      <c r="B16" s="214"/>
      <c r="C16" s="117"/>
      <c r="D16" s="116"/>
      <c r="E16" s="115"/>
      <c r="F16" s="115"/>
      <c r="G16" s="116"/>
      <c r="I16" s="217" t="s">
        <v>144</v>
      </c>
      <c r="J16" s="217"/>
      <c r="K16" s="95"/>
      <c r="L16" s="99"/>
      <c r="M16" s="9"/>
      <c r="N16" s="9"/>
      <c r="O16" s="99"/>
    </row>
    <row r="17" spans="1:15" ht="16.5" x14ac:dyDescent="0.3">
      <c r="A17" s="118" t="s">
        <v>145</v>
      </c>
      <c r="B17" s="117" t="s">
        <v>1</v>
      </c>
      <c r="C17" s="117">
        <f>'Example 6-4'!F24</f>
        <v>320</v>
      </c>
      <c r="D17" s="116"/>
      <c r="E17" s="115"/>
      <c r="F17" s="115"/>
      <c r="G17" s="119"/>
      <c r="I17" s="80" t="s">
        <v>145</v>
      </c>
      <c r="J17" s="95" t="s">
        <v>1</v>
      </c>
      <c r="K17" s="95">
        <f>'Example 6-4'!M24</f>
        <v>320</v>
      </c>
      <c r="L17" s="99"/>
      <c r="M17" s="9"/>
      <c r="N17" s="9"/>
      <c r="O17" s="10"/>
    </row>
    <row r="18" spans="1:15" ht="16.5" x14ac:dyDescent="0.3">
      <c r="A18" s="118" t="s">
        <v>146</v>
      </c>
      <c r="B18" s="117" t="s">
        <v>1</v>
      </c>
      <c r="C18" s="117">
        <f>'Example 6-4'!F26</f>
        <v>50</v>
      </c>
      <c r="D18" s="116"/>
      <c r="E18" s="115"/>
      <c r="F18" s="115"/>
      <c r="G18" s="116"/>
      <c r="I18" s="80" t="s">
        <v>146</v>
      </c>
      <c r="J18" s="95" t="s">
        <v>1</v>
      </c>
      <c r="K18" s="95">
        <f>'Example 6-4'!M26</f>
        <v>50</v>
      </c>
      <c r="L18" s="99"/>
      <c r="M18" s="9"/>
      <c r="N18" s="9"/>
      <c r="O18" s="99"/>
    </row>
    <row r="19" spans="1:15" ht="16.5" x14ac:dyDescent="0.3">
      <c r="A19" s="118" t="s">
        <v>147</v>
      </c>
      <c r="B19" s="117" t="s">
        <v>1</v>
      </c>
      <c r="C19" s="117">
        <f>'Example 6-4'!F28</f>
        <v>290</v>
      </c>
      <c r="D19" s="116"/>
      <c r="E19" s="115"/>
      <c r="F19" s="115"/>
      <c r="G19" s="116"/>
      <c r="I19" s="80" t="s">
        <v>147</v>
      </c>
      <c r="J19" s="95" t="s">
        <v>1</v>
      </c>
      <c r="K19" s="95">
        <f>'Example 6-4'!M28</f>
        <v>290</v>
      </c>
      <c r="L19" s="99"/>
      <c r="M19" s="9"/>
      <c r="N19" s="9"/>
      <c r="O19" s="99"/>
    </row>
    <row r="20" spans="1:15" x14ac:dyDescent="0.25">
      <c r="A20" s="118" t="s">
        <v>10</v>
      </c>
      <c r="B20" s="117" t="s">
        <v>1</v>
      </c>
      <c r="C20" s="117">
        <f>'Example 6-4'!F31</f>
        <v>98</v>
      </c>
      <c r="D20" s="116"/>
      <c r="E20" s="115"/>
      <c r="F20" s="115"/>
      <c r="G20" s="116"/>
      <c r="I20" s="80" t="s">
        <v>10</v>
      </c>
      <c r="J20" s="95" t="s">
        <v>1</v>
      </c>
      <c r="K20" s="95">
        <f>'Example 6-4'!N31</f>
        <v>98</v>
      </c>
      <c r="L20" s="99"/>
      <c r="M20" s="9"/>
      <c r="N20" s="9"/>
      <c r="O20" s="99"/>
    </row>
    <row r="21" spans="1:15" ht="16.5" x14ac:dyDescent="0.3">
      <c r="A21" s="118" t="s">
        <v>148</v>
      </c>
      <c r="B21" s="117" t="s">
        <v>1</v>
      </c>
      <c r="C21" s="144">
        <f>'Example 6-4'!F34</f>
        <v>3.3</v>
      </c>
      <c r="D21" s="116"/>
      <c r="E21" s="115"/>
      <c r="F21" s="115"/>
      <c r="G21" s="119"/>
      <c r="I21" s="80" t="s">
        <v>148</v>
      </c>
      <c r="J21" s="95" t="s">
        <v>1</v>
      </c>
      <c r="K21" s="38">
        <f>'Example 6-4'!N34</f>
        <v>3.3</v>
      </c>
      <c r="L21" s="99"/>
      <c r="M21" s="9"/>
      <c r="N21" s="9"/>
      <c r="O21" s="10"/>
    </row>
    <row r="22" spans="1:15" x14ac:dyDescent="0.25">
      <c r="A22" s="118" t="s">
        <v>4</v>
      </c>
      <c r="B22" s="117" t="s">
        <v>1</v>
      </c>
      <c r="C22" s="145">
        <f>'Example 6-4'!F36</f>
        <v>0.5220148308</v>
      </c>
      <c r="D22" s="116"/>
      <c r="E22" s="115"/>
      <c r="F22" s="115"/>
      <c r="G22" s="119"/>
      <c r="I22" s="80" t="s">
        <v>4</v>
      </c>
      <c r="J22" s="95" t="s">
        <v>1</v>
      </c>
      <c r="K22" s="90">
        <f>'Example 6-4'!N36</f>
        <v>0.5220148308</v>
      </c>
      <c r="L22" s="99"/>
      <c r="M22" s="9"/>
      <c r="N22" s="9"/>
      <c r="O22" s="10"/>
    </row>
    <row r="23" spans="1:15" x14ac:dyDescent="0.25">
      <c r="A23" s="118" t="s">
        <v>137</v>
      </c>
      <c r="B23" s="117" t="s">
        <v>1</v>
      </c>
      <c r="C23" s="146">
        <f>'Example 6-4'!F38</f>
        <v>1.7226489416399999</v>
      </c>
      <c r="D23" s="116"/>
      <c r="E23" s="115"/>
      <c r="F23" s="115"/>
      <c r="G23" s="119"/>
      <c r="I23" s="80" t="s">
        <v>137</v>
      </c>
      <c r="J23" s="95" t="s">
        <v>1</v>
      </c>
      <c r="K23" s="91">
        <f>'Example 6-4'!N38</f>
        <v>1.7226489416399999</v>
      </c>
      <c r="L23" s="99"/>
      <c r="M23" s="9"/>
      <c r="N23" s="9"/>
      <c r="O23" s="10"/>
    </row>
    <row r="24" spans="1:15" x14ac:dyDescent="0.25">
      <c r="A24" s="118"/>
      <c r="B24" s="117"/>
      <c r="C24" s="119"/>
      <c r="D24" s="116"/>
      <c r="E24" s="115"/>
      <c r="F24" s="115"/>
      <c r="G24" s="119"/>
      <c r="I24" s="80"/>
      <c r="J24" s="95"/>
      <c r="K24" s="10"/>
      <c r="L24" s="99"/>
      <c r="M24" s="9"/>
      <c r="N24" s="9"/>
      <c r="O24" s="10"/>
    </row>
    <row r="25" spans="1:15" ht="15" customHeight="1" x14ac:dyDescent="0.25">
      <c r="A25" s="222" t="s">
        <v>301</v>
      </c>
      <c r="B25" s="222"/>
      <c r="C25" s="222"/>
      <c r="D25" s="222"/>
      <c r="E25" s="222"/>
      <c r="F25" s="222"/>
      <c r="G25" s="222"/>
      <c r="I25" s="221" t="s">
        <v>301</v>
      </c>
      <c r="J25" s="221"/>
      <c r="K25" s="221"/>
      <c r="L25" s="221"/>
      <c r="M25" s="221"/>
      <c r="N25" s="221"/>
      <c r="O25" s="221"/>
    </row>
    <row r="26" spans="1:15" x14ac:dyDescent="0.25">
      <c r="A26" s="222"/>
      <c r="B26" s="222"/>
      <c r="C26" s="222"/>
      <c r="D26" s="222"/>
      <c r="E26" s="222"/>
      <c r="F26" s="222"/>
      <c r="G26" s="222"/>
      <c r="I26" s="221"/>
      <c r="J26" s="221"/>
      <c r="K26" s="221"/>
      <c r="L26" s="221"/>
      <c r="M26" s="221"/>
      <c r="N26" s="221"/>
      <c r="O26" s="221"/>
    </row>
    <row r="27" spans="1:15" x14ac:dyDescent="0.25">
      <c r="A27" s="222"/>
      <c r="B27" s="222"/>
      <c r="C27" s="222"/>
      <c r="D27" s="222"/>
      <c r="E27" s="222"/>
      <c r="F27" s="222"/>
      <c r="G27" s="222"/>
      <c r="I27" s="221"/>
      <c r="J27" s="221"/>
      <c r="K27" s="221"/>
      <c r="L27" s="221"/>
      <c r="M27" s="221"/>
      <c r="N27" s="221"/>
      <c r="O27" s="221"/>
    </row>
    <row r="28" spans="1:15" x14ac:dyDescent="0.25">
      <c r="A28" s="118"/>
      <c r="B28" s="117"/>
      <c r="C28" s="116"/>
      <c r="D28" s="116"/>
      <c r="E28" s="115"/>
      <c r="F28" s="115"/>
      <c r="G28" s="119"/>
      <c r="I28" s="99"/>
      <c r="J28" s="95"/>
      <c r="K28" s="94"/>
      <c r="L28" s="99"/>
      <c r="M28" s="9"/>
      <c r="N28" s="9"/>
      <c r="O28" s="10"/>
    </row>
    <row r="29" spans="1:15" x14ac:dyDescent="0.25">
      <c r="A29" s="214" t="s">
        <v>149</v>
      </c>
      <c r="B29" s="214"/>
      <c r="C29" s="214"/>
      <c r="D29" s="214"/>
      <c r="E29" s="115"/>
      <c r="F29" s="115"/>
      <c r="G29" s="119"/>
      <c r="I29" s="217" t="s">
        <v>149</v>
      </c>
      <c r="J29" s="217"/>
      <c r="K29" s="217"/>
      <c r="L29" s="217"/>
      <c r="M29" s="9"/>
      <c r="N29" s="9"/>
      <c r="O29" s="10"/>
    </row>
    <row r="30" spans="1:15" x14ac:dyDescent="0.25">
      <c r="A30" s="116"/>
      <c r="B30" s="117"/>
      <c r="C30" s="125"/>
      <c r="D30" s="116"/>
      <c r="E30" s="115"/>
      <c r="F30" s="115"/>
      <c r="G30" s="119"/>
      <c r="I30" s="99"/>
      <c r="J30" s="95"/>
      <c r="K30" s="94"/>
      <c r="L30" s="99"/>
      <c r="M30" s="9"/>
      <c r="N30" s="9"/>
      <c r="O30" s="10"/>
    </row>
    <row r="31" spans="1:15" ht="16.5" x14ac:dyDescent="0.3">
      <c r="A31" s="116" t="s">
        <v>150</v>
      </c>
      <c r="B31" s="117" t="s">
        <v>1</v>
      </c>
      <c r="C31" s="213" t="s">
        <v>151</v>
      </c>
      <c r="D31" s="213"/>
      <c r="E31" s="115"/>
      <c r="F31" s="115"/>
      <c r="G31" s="119"/>
      <c r="I31" s="99" t="s">
        <v>150</v>
      </c>
      <c r="J31" s="95" t="s">
        <v>1</v>
      </c>
      <c r="K31" s="218" t="s">
        <v>271</v>
      </c>
      <c r="L31" s="218"/>
      <c r="M31" s="9"/>
      <c r="N31" s="9"/>
      <c r="O31" s="10"/>
    </row>
    <row r="32" spans="1:15" x14ac:dyDescent="0.25">
      <c r="A32" s="116"/>
      <c r="B32" s="117"/>
      <c r="C32" s="125"/>
      <c r="D32" s="116"/>
      <c r="E32" s="115"/>
      <c r="F32" s="115"/>
      <c r="G32" s="119"/>
      <c r="I32" s="99"/>
      <c r="J32" s="95"/>
      <c r="K32" s="94"/>
      <c r="L32" s="99"/>
      <c r="M32" s="9"/>
      <c r="N32" s="9"/>
      <c r="O32" s="10"/>
    </row>
    <row r="33" spans="1:25" x14ac:dyDescent="0.25">
      <c r="A33" s="115"/>
      <c r="B33" s="127"/>
      <c r="C33" s="127"/>
      <c r="D33" s="115"/>
      <c r="E33" s="115"/>
      <c r="F33" s="115"/>
      <c r="G33" s="116"/>
      <c r="I33" s="9"/>
      <c r="J33" s="93"/>
      <c r="K33" s="93"/>
      <c r="L33" s="9"/>
      <c r="M33" s="9"/>
      <c r="N33" s="9"/>
      <c r="O33" s="99"/>
    </row>
    <row r="34" spans="1:25" x14ac:dyDescent="0.25">
      <c r="A34" s="215" t="s">
        <v>112</v>
      </c>
      <c r="B34" s="215"/>
      <c r="C34" s="215"/>
      <c r="D34" s="128"/>
      <c r="E34" s="128"/>
      <c r="F34" s="128"/>
      <c r="G34" s="116"/>
      <c r="I34" s="219" t="s">
        <v>112</v>
      </c>
      <c r="J34" s="219"/>
      <c r="K34" s="219"/>
      <c r="L34" s="98"/>
      <c r="M34" s="98"/>
      <c r="N34" s="98"/>
      <c r="O34" s="99"/>
    </row>
    <row r="35" spans="1:25" x14ac:dyDescent="0.25">
      <c r="A35" s="128"/>
      <c r="B35" s="129"/>
      <c r="C35" s="129"/>
      <c r="D35" s="128"/>
      <c r="E35" s="128"/>
      <c r="F35" s="128"/>
      <c r="G35" s="128"/>
      <c r="I35" s="98"/>
      <c r="J35" s="96"/>
      <c r="K35" s="96"/>
      <c r="L35" s="98"/>
      <c r="M35" s="98"/>
      <c r="N35" s="98"/>
      <c r="O35" s="98"/>
    </row>
    <row r="36" spans="1:25" x14ac:dyDescent="0.25">
      <c r="A36" s="224" t="s">
        <v>298</v>
      </c>
      <c r="B36" s="224"/>
      <c r="C36" s="224"/>
      <c r="D36" s="128"/>
      <c r="E36" s="129"/>
      <c r="F36" s="147"/>
      <c r="G36" s="132"/>
      <c r="I36" s="223" t="s">
        <v>204</v>
      </c>
      <c r="J36" s="223"/>
      <c r="K36" s="223"/>
      <c r="L36" s="98"/>
      <c r="M36" s="96"/>
      <c r="N36" s="104"/>
      <c r="O36" s="16"/>
    </row>
    <row r="37" spans="1:25" ht="16.5" x14ac:dyDescent="0.3">
      <c r="A37" s="128" t="s">
        <v>203</v>
      </c>
      <c r="B37" s="129"/>
      <c r="C37" s="133"/>
      <c r="D37" s="128"/>
      <c r="E37" s="129" t="s">
        <v>1</v>
      </c>
      <c r="F37" s="131">
        <v>1.35</v>
      </c>
      <c r="G37" s="132" t="s">
        <v>108</v>
      </c>
      <c r="I37" s="98" t="s">
        <v>203</v>
      </c>
      <c r="J37" s="96"/>
      <c r="K37" s="220" t="s">
        <v>299</v>
      </c>
      <c r="L37" s="220"/>
      <c r="M37" s="96" t="s">
        <v>1</v>
      </c>
      <c r="N37" s="114">
        <v>1.35</v>
      </c>
      <c r="O37" s="16" t="s">
        <v>108</v>
      </c>
    </row>
    <row r="38" spans="1:25" x14ac:dyDescent="0.25">
      <c r="A38" s="133"/>
      <c r="B38" s="133"/>
      <c r="C38" s="133"/>
      <c r="D38" s="128"/>
      <c r="E38" s="129"/>
      <c r="F38" s="147"/>
      <c r="G38" s="132"/>
      <c r="I38" s="97"/>
      <c r="J38" s="97"/>
      <c r="K38" s="97"/>
      <c r="L38" s="98"/>
      <c r="M38" s="96"/>
      <c r="N38" s="104"/>
      <c r="O38" s="16"/>
    </row>
    <row r="39" spans="1:25" ht="16.5" x14ac:dyDescent="0.3">
      <c r="A39" s="130" t="s">
        <v>205</v>
      </c>
      <c r="B39" s="133" t="s">
        <v>1</v>
      </c>
      <c r="C39" s="212" t="s">
        <v>206</v>
      </c>
      <c r="D39" s="212"/>
      <c r="E39" s="129" t="s">
        <v>1</v>
      </c>
      <c r="F39" s="131">
        <f>C5+(2*F37)</f>
        <v>6.7</v>
      </c>
      <c r="G39" s="132" t="s">
        <v>108</v>
      </c>
      <c r="I39" s="78" t="s">
        <v>273</v>
      </c>
      <c r="J39" s="97" t="s">
        <v>1</v>
      </c>
      <c r="K39" s="220" t="s">
        <v>272</v>
      </c>
      <c r="L39" s="220"/>
      <c r="M39" s="96" t="s">
        <v>1</v>
      </c>
      <c r="N39" s="15">
        <f>K5+(2*N37)</f>
        <v>6.7</v>
      </c>
      <c r="O39" s="16" t="s">
        <v>108</v>
      </c>
    </row>
    <row r="40" spans="1:25" x14ac:dyDescent="0.25">
      <c r="A40" s="115"/>
      <c r="B40" s="127"/>
      <c r="C40" s="209"/>
      <c r="D40" s="209"/>
      <c r="E40" s="127"/>
      <c r="F40" s="139"/>
      <c r="G40" s="139"/>
      <c r="I40" s="9"/>
      <c r="J40" s="93"/>
      <c r="K40" s="210"/>
      <c r="L40" s="210"/>
      <c r="M40" s="93"/>
      <c r="N40" s="18"/>
      <c r="O40" s="18"/>
    </row>
    <row r="41" spans="1:25" ht="16.5" x14ac:dyDescent="0.3">
      <c r="A41" s="115" t="s">
        <v>150</v>
      </c>
      <c r="B41" s="127" t="s">
        <v>1</v>
      </c>
      <c r="C41" s="209" t="s">
        <v>270</v>
      </c>
      <c r="D41" s="209"/>
      <c r="E41" s="127" t="s">
        <v>1</v>
      </c>
      <c r="F41" s="140">
        <f>((PI()*F39)/12)*C20</f>
        <v>171.89747802892154</v>
      </c>
      <c r="G41" s="148" t="s">
        <v>323</v>
      </c>
      <c r="I41" s="9" t="s">
        <v>150</v>
      </c>
      <c r="J41" s="93" t="s">
        <v>1</v>
      </c>
      <c r="K41" s="210" t="s">
        <v>274</v>
      </c>
      <c r="L41" s="210"/>
      <c r="M41" s="93" t="s">
        <v>1</v>
      </c>
      <c r="N41" s="89">
        <f>((PI()*N39)/12)*K20</f>
        <v>171.89747802892154</v>
      </c>
      <c r="O41" s="39" t="s">
        <v>323</v>
      </c>
    </row>
    <row r="42" spans="1:25" x14ac:dyDescent="0.25">
      <c r="A42" s="115"/>
      <c r="B42" s="127"/>
      <c r="C42" s="209"/>
      <c r="D42" s="208"/>
      <c r="E42" s="115"/>
      <c r="F42" s="115"/>
      <c r="G42" s="115"/>
      <c r="I42" s="9"/>
      <c r="J42" s="93"/>
      <c r="K42" s="210"/>
      <c r="L42" s="211"/>
      <c r="M42" s="9"/>
      <c r="N42" s="9"/>
      <c r="O42" s="9"/>
    </row>
    <row r="45" spans="1:25" ht="33" customHeight="1" x14ac:dyDescent="0.25">
      <c r="A45" s="250" t="s">
        <v>316</v>
      </c>
      <c r="B45" s="250"/>
      <c r="C45" s="250"/>
      <c r="D45" s="250"/>
      <c r="E45" s="250"/>
      <c r="F45" s="250"/>
      <c r="G45" s="250"/>
      <c r="H45" s="250"/>
      <c r="I45" s="250"/>
      <c r="J45" s="250"/>
      <c r="K45" s="250"/>
      <c r="L45" s="250"/>
      <c r="M45" s="250"/>
      <c r="N45" s="250"/>
      <c r="O45" s="250"/>
      <c r="P45" s="250"/>
      <c r="Q45" s="250"/>
      <c r="R45" s="250"/>
      <c r="S45" s="250"/>
      <c r="T45" s="250"/>
      <c r="U45" s="250"/>
      <c r="V45" s="250"/>
      <c r="W45" s="250"/>
      <c r="X45" s="250"/>
      <c r="Y45" s="251"/>
    </row>
    <row r="46" spans="1:25" ht="33" customHeight="1" x14ac:dyDescent="0.25">
      <c r="A46" s="250" t="s">
        <v>317</v>
      </c>
      <c r="B46" s="250"/>
      <c r="C46" s="250"/>
      <c r="D46" s="250"/>
      <c r="E46" s="250"/>
      <c r="F46" s="250"/>
      <c r="G46" s="250"/>
      <c r="H46" s="250"/>
      <c r="I46" s="250"/>
      <c r="J46" s="250"/>
      <c r="K46" s="250"/>
      <c r="L46" s="250"/>
      <c r="M46" s="250"/>
      <c r="N46" s="250"/>
      <c r="O46" s="250"/>
      <c r="P46" s="250"/>
      <c r="Q46" s="250"/>
      <c r="R46" s="250"/>
      <c r="S46" s="250"/>
      <c r="T46" s="250"/>
      <c r="U46" s="250"/>
      <c r="V46" s="250"/>
      <c r="W46" s="250"/>
      <c r="X46" s="250"/>
      <c r="Y46" s="250"/>
    </row>
    <row r="47" spans="1:25" ht="33" customHeight="1" x14ac:dyDescent="0.25">
      <c r="A47" s="250" t="s">
        <v>318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row>
    <row r="48" spans="1:25" ht="33" customHeight="1" x14ac:dyDescent="0.25">
      <c r="A48" s="250" t="s">
        <v>319</v>
      </c>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row>
    <row r="49" spans="1:25" ht="33" customHeight="1" x14ac:dyDescent="0.25">
      <c r="A49" s="250" t="s">
        <v>320</v>
      </c>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row>
  </sheetData>
  <sheetProtection password="F7A2" sheet="1" objects="1" scenarios="1"/>
  <mergeCells count="30">
    <mergeCell ref="A45:X45"/>
    <mergeCell ref="A46:Y46"/>
    <mergeCell ref="A47:Y47"/>
    <mergeCell ref="A48:Y48"/>
    <mergeCell ref="A49:Y49"/>
    <mergeCell ref="C39:D39"/>
    <mergeCell ref="C40:D40"/>
    <mergeCell ref="A34:C34"/>
    <mergeCell ref="I34:K34"/>
    <mergeCell ref="I25:O27"/>
    <mergeCell ref="A25:G27"/>
    <mergeCell ref="I36:K36"/>
    <mergeCell ref="K37:L37"/>
    <mergeCell ref="A36:C36"/>
    <mergeCell ref="C42:D42"/>
    <mergeCell ref="K42:L42"/>
    <mergeCell ref="A1:F1"/>
    <mergeCell ref="C41:D41"/>
    <mergeCell ref="K41:L41"/>
    <mergeCell ref="A16:B16"/>
    <mergeCell ref="C31:D31"/>
    <mergeCell ref="A29:D29"/>
    <mergeCell ref="A10:D10"/>
    <mergeCell ref="I1:N1"/>
    <mergeCell ref="I10:L10"/>
    <mergeCell ref="K39:L39"/>
    <mergeCell ref="K40:L40"/>
    <mergeCell ref="I16:J16"/>
    <mergeCell ref="I29:L29"/>
    <mergeCell ref="K31:L31"/>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7"/>
  <sheetViews>
    <sheetView topLeftCell="B1" zoomScale="80" zoomScaleNormal="80" workbookViewId="0">
      <selection activeCell="K23" sqref="K23:L23"/>
    </sheetView>
  </sheetViews>
  <sheetFormatPr defaultColWidth="9.140625" defaultRowHeight="15" x14ac:dyDescent="0.25"/>
  <cols>
    <col min="1" max="1" width="27.28515625" style="7" bestFit="1" customWidth="1"/>
    <col min="2" max="2" width="9.140625" style="8"/>
    <col min="3" max="3" width="32.5703125" style="8" customWidth="1"/>
    <col min="4" max="4" width="21.28515625" style="24" customWidth="1"/>
    <col min="5" max="5" width="9.140625" style="8"/>
    <col min="6" max="6" width="9.5703125" style="8" bestFit="1" customWidth="1"/>
    <col min="7" max="7" width="22.28515625" style="24" customWidth="1"/>
    <col min="8" max="8" width="9.140625" style="7"/>
    <col min="9" max="9" width="24.42578125" style="7" bestFit="1" customWidth="1"/>
    <col min="10" max="10" width="9.140625" style="8"/>
    <col min="11" max="11" width="29" style="8" customWidth="1"/>
    <col min="12" max="12" width="29" style="7" customWidth="1"/>
    <col min="13" max="14" width="9.140625" style="7"/>
    <col min="15" max="15" width="24.7109375" style="7" customWidth="1"/>
    <col min="16" max="16384" width="9.140625" style="7"/>
  </cols>
  <sheetData>
    <row r="1" spans="1:15" ht="62.25" customHeight="1" x14ac:dyDescent="0.25">
      <c r="A1" s="206" t="s">
        <v>167</v>
      </c>
      <c r="B1" s="206"/>
      <c r="C1" s="206"/>
      <c r="D1" s="206"/>
      <c r="E1" s="206"/>
      <c r="F1" s="206"/>
      <c r="G1" s="125"/>
      <c r="I1" s="216" t="s">
        <v>167</v>
      </c>
      <c r="J1" s="216"/>
      <c r="K1" s="216"/>
      <c r="L1" s="216"/>
      <c r="M1" s="216"/>
      <c r="N1" s="216"/>
      <c r="O1" s="94"/>
    </row>
    <row r="2" spans="1:15" x14ac:dyDescent="0.25">
      <c r="A2" s="116"/>
      <c r="B2" s="117"/>
      <c r="C2" s="117"/>
      <c r="D2" s="125"/>
      <c r="E2" s="117"/>
      <c r="F2" s="117"/>
      <c r="G2" s="125"/>
      <c r="I2" s="99"/>
      <c r="J2" s="95"/>
      <c r="K2" s="95"/>
      <c r="L2" s="94"/>
      <c r="M2" s="95"/>
      <c r="N2" s="95"/>
      <c r="O2" s="94"/>
    </row>
    <row r="3" spans="1:15" x14ac:dyDescent="0.25">
      <c r="A3" s="116" t="s">
        <v>107</v>
      </c>
      <c r="B3" s="117"/>
      <c r="C3" s="117"/>
      <c r="D3" s="125"/>
      <c r="E3" s="117"/>
      <c r="F3" s="117"/>
      <c r="G3" s="125"/>
      <c r="I3" s="99" t="s">
        <v>107</v>
      </c>
      <c r="J3" s="95"/>
      <c r="K3" s="95"/>
      <c r="L3" s="94"/>
      <c r="M3" s="95"/>
      <c r="N3" s="95"/>
      <c r="O3" s="94"/>
    </row>
    <row r="4" spans="1:15" x14ac:dyDescent="0.25">
      <c r="A4" s="116"/>
      <c r="B4" s="117"/>
      <c r="C4" s="117"/>
      <c r="D4" s="125"/>
      <c r="E4" s="117"/>
      <c r="F4" s="117"/>
      <c r="G4" s="125"/>
      <c r="I4" s="99"/>
      <c r="J4" s="95"/>
      <c r="K4" s="95"/>
      <c r="L4" s="94"/>
      <c r="M4" s="95"/>
      <c r="N4" s="95"/>
      <c r="O4" s="94"/>
    </row>
    <row r="5" spans="1:15" ht="16.5" x14ac:dyDescent="0.3">
      <c r="A5" s="125" t="s">
        <v>199</v>
      </c>
      <c r="B5" s="117" t="s">
        <v>1</v>
      </c>
      <c r="C5" s="117">
        <v>1100</v>
      </c>
      <c r="D5" s="125" t="s">
        <v>152</v>
      </c>
      <c r="E5" s="117"/>
      <c r="F5" s="117"/>
      <c r="G5" s="125"/>
      <c r="I5" s="94" t="s">
        <v>199</v>
      </c>
      <c r="J5" s="95" t="s">
        <v>1</v>
      </c>
      <c r="K5" s="111">
        <v>1100</v>
      </c>
      <c r="L5" s="94" t="s">
        <v>152</v>
      </c>
      <c r="M5" s="95"/>
      <c r="N5" s="95"/>
      <c r="O5" s="94"/>
    </row>
    <row r="6" spans="1:15" ht="16.5" x14ac:dyDescent="0.3">
      <c r="A6" s="125" t="s">
        <v>198</v>
      </c>
      <c r="B6" s="117" t="s">
        <v>1</v>
      </c>
      <c r="C6" s="117">
        <v>75</v>
      </c>
      <c r="D6" s="125" t="s">
        <v>152</v>
      </c>
      <c r="E6" s="117"/>
      <c r="F6" s="117"/>
      <c r="G6" s="125"/>
      <c r="I6" s="94" t="s">
        <v>198</v>
      </c>
      <c r="J6" s="95" t="s">
        <v>1</v>
      </c>
      <c r="K6" s="111">
        <v>75</v>
      </c>
      <c r="L6" s="94" t="s">
        <v>152</v>
      </c>
      <c r="M6" s="95"/>
      <c r="N6" s="95"/>
      <c r="O6" s="94"/>
    </row>
    <row r="7" spans="1:15" x14ac:dyDescent="0.25">
      <c r="A7" s="125" t="s">
        <v>197</v>
      </c>
      <c r="B7" s="117" t="s">
        <v>1</v>
      </c>
      <c r="C7" s="117">
        <v>150</v>
      </c>
      <c r="D7" s="125" t="s">
        <v>153</v>
      </c>
      <c r="E7" s="117"/>
      <c r="F7" s="117"/>
      <c r="G7" s="125"/>
      <c r="I7" s="94" t="s">
        <v>197</v>
      </c>
      <c r="J7" s="95" t="s">
        <v>1</v>
      </c>
      <c r="K7" s="111">
        <v>150</v>
      </c>
      <c r="L7" s="94" t="s">
        <v>153</v>
      </c>
      <c r="M7" s="95"/>
      <c r="N7" s="95"/>
      <c r="O7" s="94"/>
    </row>
    <row r="8" spans="1:15" x14ac:dyDescent="0.25">
      <c r="A8" s="116"/>
      <c r="B8" s="117"/>
      <c r="C8" s="117"/>
      <c r="D8" s="125"/>
      <c r="E8" s="117"/>
      <c r="F8" s="117"/>
      <c r="G8" s="125"/>
      <c r="I8" s="99"/>
      <c r="J8" s="95"/>
      <c r="K8" s="95"/>
      <c r="L8" s="94"/>
      <c r="M8" s="95"/>
      <c r="N8" s="95"/>
      <c r="O8" s="94"/>
    </row>
    <row r="9" spans="1:15" x14ac:dyDescent="0.25">
      <c r="A9" s="214" t="s">
        <v>130</v>
      </c>
      <c r="B9" s="214"/>
      <c r="C9" s="214"/>
      <c r="D9" s="214"/>
      <c r="E9" s="117"/>
      <c r="F9" s="117"/>
      <c r="G9" s="125"/>
      <c r="I9" s="217" t="s">
        <v>130</v>
      </c>
      <c r="J9" s="217"/>
      <c r="K9" s="217"/>
      <c r="L9" s="217"/>
      <c r="M9" s="95"/>
      <c r="N9" s="95"/>
      <c r="O9" s="94"/>
    </row>
    <row r="10" spans="1:15" x14ac:dyDescent="0.25">
      <c r="A10" s="118" t="s">
        <v>131</v>
      </c>
      <c r="B10" s="117" t="s">
        <v>1</v>
      </c>
      <c r="C10" s="117">
        <v>0.3488</v>
      </c>
      <c r="D10" s="125"/>
      <c r="E10" s="117"/>
      <c r="F10" s="117"/>
      <c r="G10" s="149"/>
      <c r="I10" s="80" t="s">
        <v>131</v>
      </c>
      <c r="J10" s="95" t="s">
        <v>1</v>
      </c>
      <c r="K10" s="111">
        <v>0.3488</v>
      </c>
      <c r="L10" s="94"/>
      <c r="M10" s="95"/>
      <c r="N10" s="95"/>
      <c r="O10" s="25"/>
    </row>
    <row r="11" spans="1:15" x14ac:dyDescent="0.25">
      <c r="A11" s="120" t="s">
        <v>132</v>
      </c>
      <c r="B11" s="121" t="s">
        <v>1</v>
      </c>
      <c r="C11" s="124">
        <v>5.0379999999999999E-4</v>
      </c>
      <c r="D11" s="150"/>
      <c r="E11" s="117"/>
      <c r="F11" s="117"/>
      <c r="G11" s="125"/>
      <c r="I11" s="81" t="s">
        <v>132</v>
      </c>
      <c r="J11" s="12" t="s">
        <v>1</v>
      </c>
      <c r="K11" s="113">
        <v>5.0379999999999999E-4</v>
      </c>
      <c r="L11" s="101"/>
      <c r="M11" s="95"/>
      <c r="N11" s="95"/>
      <c r="O11" s="94"/>
    </row>
    <row r="12" spans="1:15" x14ac:dyDescent="0.25">
      <c r="A12" s="118" t="s">
        <v>133</v>
      </c>
      <c r="B12" s="117" t="s">
        <v>1</v>
      </c>
      <c r="C12" s="124">
        <v>1.1440000000000001E-7</v>
      </c>
      <c r="D12" s="125"/>
      <c r="E12" s="117"/>
      <c r="F12" s="117"/>
      <c r="G12" s="125"/>
      <c r="I12" s="80" t="s">
        <v>133</v>
      </c>
      <c r="J12" s="95" t="s">
        <v>1</v>
      </c>
      <c r="K12" s="113">
        <v>1.1440000000000001E-7</v>
      </c>
      <c r="L12" s="94"/>
      <c r="M12" s="95"/>
      <c r="N12" s="95"/>
      <c r="O12" s="94"/>
    </row>
    <row r="13" spans="1:15" x14ac:dyDescent="0.25">
      <c r="A13" s="118" t="s">
        <v>134</v>
      </c>
      <c r="B13" s="117" t="s">
        <v>1</v>
      </c>
      <c r="C13" s="124">
        <v>7.1719999999999996E-10</v>
      </c>
      <c r="D13" s="125"/>
      <c r="E13" s="117"/>
      <c r="F13" s="117"/>
      <c r="G13" s="149"/>
      <c r="I13" s="80" t="s">
        <v>134</v>
      </c>
      <c r="J13" s="95" t="s">
        <v>1</v>
      </c>
      <c r="K13" s="113">
        <v>7.1719999999999996E-10</v>
      </c>
      <c r="L13" s="94"/>
      <c r="M13" s="95"/>
      <c r="N13" s="95"/>
      <c r="O13" s="25"/>
    </row>
    <row r="14" spans="1:15" x14ac:dyDescent="0.25">
      <c r="A14" s="116"/>
      <c r="B14" s="117"/>
      <c r="C14" s="124"/>
      <c r="D14" s="125"/>
      <c r="E14" s="117"/>
      <c r="F14" s="117"/>
      <c r="G14" s="149"/>
      <c r="I14" s="99"/>
      <c r="J14" s="95"/>
      <c r="K14" s="13"/>
      <c r="L14" s="94"/>
      <c r="M14" s="95"/>
      <c r="N14" s="95"/>
      <c r="O14" s="25"/>
    </row>
    <row r="15" spans="1:15" ht="18" x14ac:dyDescent="0.25">
      <c r="A15" s="214" t="s">
        <v>174</v>
      </c>
      <c r="B15" s="214"/>
      <c r="C15" s="214"/>
      <c r="D15" s="214"/>
      <c r="E15" s="214"/>
      <c r="F15" s="117"/>
      <c r="G15" s="149"/>
      <c r="I15" s="217" t="s">
        <v>174</v>
      </c>
      <c r="J15" s="217"/>
      <c r="K15" s="217"/>
      <c r="L15" s="217"/>
      <c r="M15" s="217"/>
      <c r="N15" s="95"/>
      <c r="O15" s="25"/>
    </row>
    <row r="16" spans="1:15" x14ac:dyDescent="0.25">
      <c r="A16" s="118" t="s">
        <v>131</v>
      </c>
      <c r="B16" s="117" t="s">
        <v>1</v>
      </c>
      <c r="C16" s="151">
        <v>0.31900000000000001</v>
      </c>
      <c r="D16" s="125"/>
      <c r="E16" s="117"/>
      <c r="F16" s="117"/>
      <c r="G16" s="149"/>
      <c r="I16" s="80" t="s">
        <v>131</v>
      </c>
      <c r="J16" s="95" t="s">
        <v>1</v>
      </c>
      <c r="K16" s="163">
        <v>0.31900000000000001</v>
      </c>
      <c r="L16" s="94"/>
      <c r="M16" s="95"/>
      <c r="N16" s="95"/>
      <c r="O16" s="25"/>
    </row>
    <row r="17" spans="1:15" x14ac:dyDescent="0.25">
      <c r="A17" s="118" t="s">
        <v>132</v>
      </c>
      <c r="B17" s="117" t="s">
        <v>1</v>
      </c>
      <c r="C17" s="124">
        <v>8.8700000000000001E-5</v>
      </c>
      <c r="D17" s="125" t="s">
        <v>303</v>
      </c>
      <c r="E17" s="117"/>
      <c r="F17" s="117"/>
      <c r="G17" s="149"/>
      <c r="I17" s="80" t="s">
        <v>132</v>
      </c>
      <c r="J17" s="95" t="s">
        <v>1</v>
      </c>
      <c r="K17" s="113">
        <v>8.8700000000000001E-5</v>
      </c>
      <c r="L17" s="94"/>
      <c r="M17" s="95"/>
      <c r="N17" s="95"/>
      <c r="O17" s="25"/>
    </row>
    <row r="18" spans="1:15" x14ac:dyDescent="0.25">
      <c r="A18" s="118" t="s">
        <v>133</v>
      </c>
      <c r="B18" s="117" t="s">
        <v>1</v>
      </c>
      <c r="C18" s="124">
        <v>2.174E-7</v>
      </c>
      <c r="D18" s="125"/>
      <c r="E18" s="117"/>
      <c r="F18" s="117"/>
      <c r="G18" s="149"/>
      <c r="I18" s="80" t="s">
        <v>133</v>
      </c>
      <c r="J18" s="95" t="s">
        <v>1</v>
      </c>
      <c r="K18" s="113">
        <v>2.174E-7</v>
      </c>
      <c r="L18" s="94"/>
      <c r="M18" s="95"/>
      <c r="N18" s="95"/>
      <c r="O18" s="25"/>
    </row>
    <row r="19" spans="1:15" x14ac:dyDescent="0.25">
      <c r="A19" s="118" t="s">
        <v>134</v>
      </c>
      <c r="B19" s="117" t="s">
        <v>1</v>
      </c>
      <c r="C19" s="124"/>
      <c r="D19" s="125"/>
      <c r="E19" s="117"/>
      <c r="F19" s="117"/>
      <c r="G19" s="149"/>
      <c r="I19" s="80" t="s">
        <v>134</v>
      </c>
      <c r="J19" s="95" t="s">
        <v>1</v>
      </c>
      <c r="K19" s="113">
        <v>0</v>
      </c>
      <c r="L19" s="94"/>
      <c r="M19" s="95"/>
      <c r="N19" s="95"/>
      <c r="O19" s="25"/>
    </row>
    <row r="20" spans="1:15" x14ac:dyDescent="0.25">
      <c r="A20" s="116"/>
      <c r="B20" s="117"/>
      <c r="C20" s="117"/>
      <c r="D20" s="125"/>
      <c r="E20" s="117"/>
      <c r="F20" s="117"/>
      <c r="G20" s="149"/>
      <c r="I20" s="99"/>
      <c r="J20" s="95"/>
      <c r="K20" s="95"/>
      <c r="L20" s="94"/>
      <c r="M20" s="95"/>
      <c r="N20" s="95"/>
      <c r="O20" s="25"/>
    </row>
    <row r="21" spans="1:15" x14ac:dyDescent="0.25">
      <c r="A21" s="214" t="s">
        <v>190</v>
      </c>
      <c r="B21" s="214"/>
      <c r="C21" s="214"/>
      <c r="D21" s="125"/>
      <c r="E21" s="117"/>
      <c r="F21" s="117"/>
      <c r="G21" s="149"/>
      <c r="I21" s="217" t="s">
        <v>190</v>
      </c>
      <c r="J21" s="217"/>
      <c r="K21" s="217"/>
      <c r="L21" s="94"/>
      <c r="M21" s="95"/>
      <c r="N21" s="95"/>
      <c r="O21" s="25"/>
    </row>
    <row r="22" spans="1:15" x14ac:dyDescent="0.25">
      <c r="A22" s="116"/>
      <c r="B22" s="117"/>
      <c r="C22" s="117"/>
      <c r="D22" s="125"/>
      <c r="E22" s="117"/>
      <c r="F22" s="117"/>
      <c r="G22" s="149"/>
      <c r="I22" s="99"/>
      <c r="J22" s="95"/>
      <c r="K22" s="95"/>
      <c r="L22" s="94"/>
      <c r="M22" s="95"/>
      <c r="N22" s="95"/>
      <c r="O22" s="25"/>
    </row>
    <row r="23" spans="1:15" ht="16.5" x14ac:dyDescent="0.3">
      <c r="A23" s="118" t="s">
        <v>145</v>
      </c>
      <c r="B23" s="117" t="s">
        <v>1</v>
      </c>
      <c r="C23" s="213" t="s">
        <v>185</v>
      </c>
      <c r="D23" s="213"/>
      <c r="E23" s="117"/>
      <c r="F23" s="117"/>
      <c r="G23" s="149"/>
      <c r="I23" s="80" t="s">
        <v>145</v>
      </c>
      <c r="J23" s="95" t="s">
        <v>1</v>
      </c>
      <c r="K23" s="218" t="s">
        <v>185</v>
      </c>
      <c r="L23" s="218"/>
      <c r="M23" s="95"/>
      <c r="N23" s="95"/>
      <c r="O23" s="25"/>
    </row>
    <row r="24" spans="1:15" x14ac:dyDescent="0.25">
      <c r="A24" s="116"/>
      <c r="B24" s="117"/>
      <c r="C24" s="117"/>
      <c r="D24" s="125"/>
      <c r="E24" s="117"/>
      <c r="F24" s="117"/>
      <c r="G24" s="149"/>
      <c r="I24" s="99"/>
      <c r="J24" s="95"/>
      <c r="K24" s="95"/>
      <c r="L24" s="94"/>
      <c r="M24" s="95"/>
      <c r="N24" s="95"/>
      <c r="O24" s="25"/>
    </row>
    <row r="25" spans="1:15" x14ac:dyDescent="0.25">
      <c r="A25" s="232" t="s">
        <v>189</v>
      </c>
      <c r="B25" s="232"/>
      <c r="C25" s="232"/>
      <c r="D25" s="125"/>
      <c r="E25" s="117"/>
      <c r="F25" s="117"/>
      <c r="G25" s="149"/>
      <c r="I25" s="231" t="s">
        <v>189</v>
      </c>
      <c r="J25" s="231"/>
      <c r="K25" s="231"/>
      <c r="L25" s="94"/>
      <c r="M25" s="95"/>
      <c r="N25" s="95"/>
      <c r="O25" s="25"/>
    </row>
    <row r="26" spans="1:15" x14ac:dyDescent="0.25">
      <c r="A26" s="116"/>
      <c r="B26" s="117"/>
      <c r="C26" s="117"/>
      <c r="D26" s="125"/>
      <c r="E26" s="117"/>
      <c r="F26" s="117"/>
      <c r="G26" s="149"/>
      <c r="I26" s="99"/>
      <c r="J26" s="95"/>
      <c r="K26" s="95"/>
      <c r="L26" s="94"/>
      <c r="M26" s="95"/>
      <c r="N26" s="95"/>
      <c r="O26" s="25"/>
    </row>
    <row r="27" spans="1:15" ht="16.5" x14ac:dyDescent="0.3">
      <c r="A27" s="118" t="s">
        <v>146</v>
      </c>
      <c r="B27" s="117" t="s">
        <v>1</v>
      </c>
      <c r="C27" s="213" t="s">
        <v>186</v>
      </c>
      <c r="D27" s="213"/>
      <c r="E27" s="117"/>
      <c r="F27" s="117"/>
      <c r="G27" s="149"/>
      <c r="I27" s="80" t="s">
        <v>146</v>
      </c>
      <c r="J27" s="95" t="s">
        <v>1</v>
      </c>
      <c r="K27" s="218" t="s">
        <v>186</v>
      </c>
      <c r="L27" s="218"/>
      <c r="M27" s="95"/>
      <c r="N27" s="95"/>
      <c r="O27" s="25"/>
    </row>
    <row r="28" spans="1:15" x14ac:dyDescent="0.25">
      <c r="A28" s="116"/>
      <c r="B28" s="117"/>
      <c r="C28" s="117"/>
      <c r="D28" s="125"/>
      <c r="E28" s="117"/>
      <c r="F28" s="117"/>
      <c r="G28" s="149"/>
      <c r="I28" s="99"/>
      <c r="J28" s="95"/>
      <c r="K28" s="95"/>
      <c r="L28" s="94"/>
      <c r="M28" s="95"/>
      <c r="N28" s="95"/>
      <c r="O28" s="25"/>
    </row>
    <row r="29" spans="1:15" x14ac:dyDescent="0.25">
      <c r="A29" s="232" t="s">
        <v>187</v>
      </c>
      <c r="B29" s="232"/>
      <c r="C29" s="232"/>
      <c r="D29" s="125"/>
      <c r="E29" s="117"/>
      <c r="F29" s="117"/>
      <c r="G29" s="149"/>
      <c r="I29" s="231" t="s">
        <v>187</v>
      </c>
      <c r="J29" s="231"/>
      <c r="K29" s="231"/>
      <c r="L29" s="94"/>
      <c r="M29" s="95"/>
      <c r="N29" s="95"/>
      <c r="O29" s="25"/>
    </row>
    <row r="30" spans="1:15" x14ac:dyDescent="0.25">
      <c r="A30" s="116"/>
      <c r="B30" s="117"/>
      <c r="C30" s="117"/>
      <c r="D30" s="125"/>
      <c r="E30" s="117"/>
      <c r="F30" s="117"/>
      <c r="G30" s="149"/>
      <c r="I30" s="99"/>
      <c r="J30" s="95"/>
      <c r="K30" s="95"/>
      <c r="L30" s="94"/>
      <c r="M30" s="95"/>
      <c r="N30" s="95"/>
      <c r="O30" s="25"/>
    </row>
    <row r="31" spans="1:15" ht="16.5" x14ac:dyDescent="0.3">
      <c r="A31" s="118" t="s">
        <v>147</v>
      </c>
      <c r="B31" s="117" t="s">
        <v>1</v>
      </c>
      <c r="C31" s="213" t="s">
        <v>188</v>
      </c>
      <c r="D31" s="213"/>
      <c r="E31" s="117"/>
      <c r="F31" s="117"/>
      <c r="G31" s="149"/>
      <c r="I31" s="80" t="s">
        <v>147</v>
      </c>
      <c r="J31" s="95" t="s">
        <v>1</v>
      </c>
      <c r="K31" s="218" t="s">
        <v>188</v>
      </c>
      <c r="L31" s="218"/>
      <c r="M31" s="95"/>
      <c r="N31" s="95"/>
      <c r="O31" s="25"/>
    </row>
    <row r="32" spans="1:15" x14ac:dyDescent="0.25">
      <c r="A32" s="116"/>
      <c r="B32" s="117"/>
      <c r="C32" s="117"/>
      <c r="D32" s="125"/>
      <c r="E32" s="117"/>
      <c r="F32" s="117"/>
      <c r="G32" s="149"/>
      <c r="I32" s="99"/>
      <c r="J32" s="95"/>
      <c r="K32" s="95"/>
      <c r="L32" s="94"/>
      <c r="M32" s="95"/>
      <c r="N32" s="95"/>
      <c r="O32" s="25"/>
    </row>
    <row r="33" spans="1:15" x14ac:dyDescent="0.25">
      <c r="A33" s="214" t="s">
        <v>127</v>
      </c>
      <c r="B33" s="214"/>
      <c r="C33" s="214"/>
      <c r="D33" s="125"/>
      <c r="E33" s="117"/>
      <c r="F33" s="117"/>
      <c r="G33" s="125"/>
      <c r="I33" s="217" t="s">
        <v>127</v>
      </c>
      <c r="J33" s="217"/>
      <c r="K33" s="217"/>
      <c r="L33" s="94"/>
      <c r="M33" s="95"/>
      <c r="N33" s="95"/>
      <c r="O33" s="94"/>
    </row>
    <row r="34" spans="1:15" x14ac:dyDescent="0.25">
      <c r="A34" s="116"/>
      <c r="B34" s="117"/>
      <c r="C34" s="117"/>
      <c r="D34" s="125"/>
      <c r="E34" s="117"/>
      <c r="F34" s="117"/>
      <c r="G34" s="125"/>
      <c r="I34" s="99"/>
      <c r="J34" s="95"/>
      <c r="K34" s="95"/>
      <c r="L34" s="94"/>
      <c r="M34" s="95"/>
      <c r="N34" s="95"/>
      <c r="O34" s="94"/>
    </row>
    <row r="35" spans="1:15" ht="18" x14ac:dyDescent="0.25">
      <c r="A35" s="118" t="s">
        <v>4</v>
      </c>
      <c r="B35" s="117" t="s">
        <v>1</v>
      </c>
      <c r="C35" s="213" t="s">
        <v>128</v>
      </c>
      <c r="D35" s="213"/>
      <c r="E35" s="117"/>
      <c r="F35" s="117"/>
      <c r="G35" s="125" t="s">
        <v>129</v>
      </c>
      <c r="I35" s="80" t="s">
        <v>4</v>
      </c>
      <c r="J35" s="95" t="s">
        <v>1</v>
      </c>
      <c r="K35" s="218" t="s">
        <v>128</v>
      </c>
      <c r="L35" s="218"/>
      <c r="M35" s="95"/>
      <c r="N35" s="95"/>
      <c r="O35" s="94" t="s">
        <v>129</v>
      </c>
    </row>
    <row r="36" spans="1:15" x14ac:dyDescent="0.25">
      <c r="A36" s="116"/>
      <c r="B36" s="117"/>
      <c r="C36" s="117"/>
      <c r="D36" s="125"/>
      <c r="E36" s="117"/>
      <c r="F36" s="117"/>
      <c r="G36" s="125"/>
      <c r="I36" s="99"/>
      <c r="J36" s="95"/>
      <c r="K36" s="95"/>
      <c r="L36" s="94"/>
      <c r="M36" s="95"/>
      <c r="N36" s="95"/>
      <c r="O36" s="94"/>
    </row>
    <row r="37" spans="1:15" x14ac:dyDescent="0.25">
      <c r="A37" s="214" t="s">
        <v>136</v>
      </c>
      <c r="B37" s="214"/>
      <c r="C37" s="117"/>
      <c r="D37" s="125"/>
      <c r="E37" s="117"/>
      <c r="F37" s="117"/>
      <c r="G37" s="125"/>
      <c r="I37" s="217" t="s">
        <v>136</v>
      </c>
      <c r="J37" s="217"/>
      <c r="K37" s="95"/>
      <c r="L37" s="94"/>
      <c r="M37" s="95"/>
      <c r="N37" s="95"/>
      <c r="O37" s="94"/>
    </row>
    <row r="38" spans="1:15" x14ac:dyDescent="0.25">
      <c r="A38" s="116"/>
      <c r="B38" s="117"/>
      <c r="C38" s="117"/>
      <c r="D38" s="125"/>
      <c r="E38" s="117"/>
      <c r="F38" s="117"/>
      <c r="G38" s="125"/>
      <c r="I38" s="99"/>
      <c r="J38" s="95"/>
      <c r="K38" s="95"/>
      <c r="L38" s="94"/>
      <c r="M38" s="95"/>
      <c r="N38" s="95"/>
      <c r="O38" s="94"/>
    </row>
    <row r="39" spans="1:15" ht="16.5" x14ac:dyDescent="0.3">
      <c r="A39" s="118" t="s">
        <v>137</v>
      </c>
      <c r="B39" s="117" t="s">
        <v>1</v>
      </c>
      <c r="C39" s="213" t="s">
        <v>138</v>
      </c>
      <c r="D39" s="213"/>
      <c r="E39" s="117"/>
      <c r="F39" s="117"/>
      <c r="G39" s="125"/>
      <c r="I39" s="80" t="s">
        <v>137</v>
      </c>
      <c r="J39" s="95" t="s">
        <v>1</v>
      </c>
      <c r="K39" s="218" t="s">
        <v>138</v>
      </c>
      <c r="L39" s="218"/>
      <c r="M39" s="95"/>
      <c r="N39" s="95"/>
      <c r="O39" s="94"/>
    </row>
    <row r="40" spans="1:15" x14ac:dyDescent="0.25">
      <c r="A40" s="116"/>
      <c r="B40" s="117"/>
      <c r="C40" s="117"/>
      <c r="D40" s="125"/>
      <c r="E40" s="117"/>
      <c r="F40" s="117"/>
      <c r="G40" s="125"/>
      <c r="I40" s="99"/>
      <c r="J40" s="95"/>
      <c r="K40" s="95"/>
      <c r="L40" s="94"/>
      <c r="M40" s="95"/>
      <c r="N40" s="95"/>
      <c r="O40" s="94"/>
    </row>
    <row r="41" spans="1:15" x14ac:dyDescent="0.25">
      <c r="A41" s="215" t="s">
        <v>112</v>
      </c>
      <c r="B41" s="215"/>
      <c r="C41" s="215"/>
      <c r="D41" s="133"/>
      <c r="E41" s="129"/>
      <c r="F41" s="129"/>
      <c r="G41" s="125"/>
      <c r="I41" s="219" t="s">
        <v>112</v>
      </c>
      <c r="J41" s="219"/>
      <c r="K41" s="219"/>
      <c r="L41" s="97"/>
      <c r="M41" s="96"/>
      <c r="N41" s="96"/>
      <c r="O41" s="94"/>
    </row>
    <row r="42" spans="1:15" x14ac:dyDescent="0.25">
      <c r="A42" s="128"/>
      <c r="B42" s="129"/>
      <c r="C42" s="129"/>
      <c r="D42" s="133"/>
      <c r="E42" s="129"/>
      <c r="F42" s="129"/>
      <c r="G42" s="133"/>
      <c r="I42" s="98"/>
      <c r="J42" s="96"/>
      <c r="K42" s="96"/>
      <c r="L42" s="97"/>
      <c r="M42" s="96"/>
      <c r="N42" s="96"/>
      <c r="O42" s="97"/>
    </row>
    <row r="43" spans="1:15" x14ac:dyDescent="0.25">
      <c r="A43" s="229" t="s">
        <v>123</v>
      </c>
      <c r="B43" s="229"/>
      <c r="C43" s="212"/>
      <c r="D43" s="212"/>
      <c r="E43" s="129"/>
      <c r="F43" s="131"/>
      <c r="G43" s="152"/>
      <c r="I43" s="226" t="s">
        <v>123</v>
      </c>
      <c r="J43" s="226"/>
      <c r="K43" s="220"/>
      <c r="L43" s="220"/>
      <c r="M43" s="96"/>
      <c r="N43" s="15"/>
      <c r="O43" s="26"/>
    </row>
    <row r="44" spans="1:15" ht="16.5" x14ac:dyDescent="0.3">
      <c r="A44" s="130" t="s">
        <v>120</v>
      </c>
      <c r="B44" s="129"/>
      <c r="C44" s="212"/>
      <c r="D44" s="212"/>
      <c r="E44" s="129" t="s">
        <v>1</v>
      </c>
      <c r="F44" s="131">
        <v>105</v>
      </c>
      <c r="G44" s="153" t="s">
        <v>109</v>
      </c>
      <c r="I44" s="78" t="s">
        <v>120</v>
      </c>
      <c r="J44" s="96"/>
      <c r="K44" s="220"/>
      <c r="L44" s="220"/>
      <c r="M44" s="96" t="s">
        <v>1</v>
      </c>
      <c r="N44" s="114">
        <v>105</v>
      </c>
      <c r="O44" s="27" t="s">
        <v>109</v>
      </c>
    </row>
    <row r="45" spans="1:15" x14ac:dyDescent="0.25">
      <c r="A45" s="128"/>
      <c r="B45" s="129"/>
      <c r="C45" s="212"/>
      <c r="D45" s="212"/>
      <c r="E45" s="129"/>
      <c r="F45" s="131"/>
      <c r="G45" s="153"/>
      <c r="I45" s="98"/>
      <c r="J45" s="96"/>
      <c r="K45" s="220"/>
      <c r="L45" s="220"/>
      <c r="M45" s="96"/>
      <c r="N45" s="15"/>
      <c r="O45" s="27"/>
    </row>
    <row r="46" spans="1:15" ht="16.5" x14ac:dyDescent="0.3">
      <c r="A46" s="130" t="s">
        <v>168</v>
      </c>
      <c r="B46" s="129" t="s">
        <v>1</v>
      </c>
      <c r="C46" s="212" t="s">
        <v>169</v>
      </c>
      <c r="D46" s="212"/>
      <c r="E46" s="129" t="s">
        <v>1</v>
      </c>
      <c r="F46" s="131">
        <f>F44+C6</f>
        <v>180</v>
      </c>
      <c r="G46" s="153" t="s">
        <v>109</v>
      </c>
      <c r="I46" s="78" t="s">
        <v>168</v>
      </c>
      <c r="J46" s="96" t="s">
        <v>1</v>
      </c>
      <c r="K46" s="220" t="s">
        <v>276</v>
      </c>
      <c r="L46" s="220"/>
      <c r="M46" s="96" t="s">
        <v>1</v>
      </c>
      <c r="N46" s="15">
        <f>N44+K6</f>
        <v>180</v>
      </c>
      <c r="O46" s="27" t="s">
        <v>109</v>
      </c>
    </row>
    <row r="47" spans="1:15" x14ac:dyDescent="0.25">
      <c r="A47" s="128"/>
      <c r="B47" s="129"/>
      <c r="C47" s="212"/>
      <c r="D47" s="212"/>
      <c r="E47" s="129"/>
      <c r="F47" s="131"/>
      <c r="G47" s="153"/>
      <c r="I47" s="98"/>
      <c r="J47" s="96"/>
      <c r="K47" s="220"/>
      <c r="L47" s="220"/>
      <c r="M47" s="96"/>
      <c r="N47" s="15"/>
      <c r="O47" s="27"/>
    </row>
    <row r="48" spans="1:15" x14ac:dyDescent="0.25">
      <c r="A48" s="229" t="s">
        <v>170</v>
      </c>
      <c r="B48" s="229"/>
      <c r="C48" s="129"/>
      <c r="D48" s="133"/>
      <c r="E48" s="129"/>
      <c r="F48" s="131"/>
      <c r="G48" s="153"/>
      <c r="I48" s="226" t="s">
        <v>170</v>
      </c>
      <c r="J48" s="226"/>
      <c r="K48" s="96"/>
      <c r="L48" s="97"/>
      <c r="M48" s="96"/>
      <c r="N48" s="15"/>
      <c r="O48" s="27"/>
    </row>
    <row r="49" spans="1:15" ht="16.5" x14ac:dyDescent="0.3">
      <c r="A49" s="224" t="s">
        <v>171</v>
      </c>
      <c r="B49" s="224"/>
      <c r="C49" s="224"/>
      <c r="D49" s="133" t="s">
        <v>277</v>
      </c>
      <c r="E49" s="129" t="s">
        <v>1</v>
      </c>
      <c r="F49" s="131">
        <v>500</v>
      </c>
      <c r="G49" s="153" t="s">
        <v>109</v>
      </c>
      <c r="I49" s="223" t="s">
        <v>171</v>
      </c>
      <c r="J49" s="223"/>
      <c r="K49" s="223"/>
      <c r="L49" s="97" t="s">
        <v>277</v>
      </c>
      <c r="M49" s="96" t="s">
        <v>1</v>
      </c>
      <c r="N49" s="114">
        <v>500</v>
      </c>
      <c r="O49" s="27" t="s">
        <v>109</v>
      </c>
    </row>
    <row r="50" spans="1:15" x14ac:dyDescent="0.25">
      <c r="A50" s="133"/>
      <c r="B50" s="129"/>
      <c r="C50" s="129"/>
      <c r="D50" s="133"/>
      <c r="E50" s="129"/>
      <c r="F50" s="131"/>
      <c r="G50" s="153"/>
      <c r="I50" s="97"/>
      <c r="J50" s="96"/>
      <c r="K50" s="96"/>
      <c r="L50" s="97"/>
      <c r="M50" s="96"/>
      <c r="N50" s="15"/>
      <c r="O50" s="27"/>
    </row>
    <row r="51" spans="1:15" x14ac:dyDescent="0.25">
      <c r="A51" s="228" t="s">
        <v>179</v>
      </c>
      <c r="B51" s="228"/>
      <c r="C51" s="129"/>
      <c r="D51" s="133"/>
      <c r="E51" s="129"/>
      <c r="F51" s="131"/>
      <c r="G51" s="153"/>
      <c r="I51" s="230" t="s">
        <v>179</v>
      </c>
      <c r="J51" s="230"/>
      <c r="K51" s="96"/>
      <c r="L51" s="97"/>
      <c r="M51" s="96"/>
      <c r="N51" s="15"/>
      <c r="O51" s="27"/>
    </row>
    <row r="52" spans="1:15" ht="16.5" x14ac:dyDescent="0.3">
      <c r="A52" s="130" t="s">
        <v>116</v>
      </c>
      <c r="B52" s="129" t="s">
        <v>1</v>
      </c>
      <c r="C52" s="212" t="s">
        <v>172</v>
      </c>
      <c r="D52" s="212"/>
      <c r="E52" s="129" t="s">
        <v>1</v>
      </c>
      <c r="F52" s="131">
        <f>C5-F49</f>
        <v>600</v>
      </c>
      <c r="G52" s="153" t="s">
        <v>109</v>
      </c>
      <c r="I52" s="78" t="s">
        <v>116</v>
      </c>
      <c r="J52" s="96" t="s">
        <v>1</v>
      </c>
      <c r="K52" s="220" t="s">
        <v>278</v>
      </c>
      <c r="L52" s="220"/>
      <c r="M52" s="96" t="s">
        <v>1</v>
      </c>
      <c r="N52" s="15">
        <f>K5-N49</f>
        <v>600</v>
      </c>
      <c r="O52" s="27" t="s">
        <v>109</v>
      </c>
    </row>
    <row r="53" spans="1:15" x14ac:dyDescent="0.25">
      <c r="A53" s="134"/>
      <c r="B53" s="129"/>
      <c r="C53" s="129"/>
      <c r="D53" s="133"/>
      <c r="E53" s="129"/>
      <c r="F53" s="131"/>
      <c r="G53" s="153"/>
      <c r="I53" s="100"/>
      <c r="J53" s="96"/>
      <c r="K53" s="96"/>
      <c r="L53" s="97"/>
      <c r="M53" s="96"/>
      <c r="N53" s="15"/>
      <c r="O53" s="27"/>
    </row>
    <row r="54" spans="1:15" ht="16.5" x14ac:dyDescent="0.3">
      <c r="A54" s="130" t="s">
        <v>121</v>
      </c>
      <c r="B54" s="129" t="s">
        <v>1</v>
      </c>
      <c r="C54" s="212" t="s">
        <v>173</v>
      </c>
      <c r="D54" s="212"/>
      <c r="E54" s="129" t="s">
        <v>1</v>
      </c>
      <c r="F54" s="131">
        <f>(C5+F49)/2</f>
        <v>800</v>
      </c>
      <c r="G54" s="153" t="s">
        <v>109</v>
      </c>
      <c r="I54" s="78" t="s">
        <v>121</v>
      </c>
      <c r="J54" s="96" t="s">
        <v>1</v>
      </c>
      <c r="K54" s="220" t="s">
        <v>282</v>
      </c>
      <c r="L54" s="220"/>
      <c r="M54" s="96" t="s">
        <v>1</v>
      </c>
      <c r="N54" s="15">
        <f>(K5+N49)/2</f>
        <v>800</v>
      </c>
      <c r="O54" s="27" t="s">
        <v>109</v>
      </c>
    </row>
    <row r="55" spans="1:15" x14ac:dyDescent="0.25">
      <c r="A55" s="128"/>
      <c r="B55" s="129"/>
      <c r="C55" s="129"/>
      <c r="D55" s="133"/>
      <c r="E55" s="129"/>
      <c r="F55" s="131"/>
      <c r="G55" s="153"/>
      <c r="I55" s="98"/>
      <c r="J55" s="96"/>
      <c r="K55" s="96"/>
      <c r="L55" s="97"/>
      <c r="M55" s="96"/>
      <c r="N55" s="15"/>
      <c r="O55" s="27"/>
    </row>
    <row r="56" spans="1:15" ht="45.75" x14ac:dyDescent="0.3">
      <c r="A56" s="130" t="s">
        <v>4</v>
      </c>
      <c r="B56" s="129" t="s">
        <v>1</v>
      </c>
      <c r="C56" s="212" t="s">
        <v>175</v>
      </c>
      <c r="D56" s="212"/>
      <c r="E56" s="129" t="s">
        <v>1</v>
      </c>
      <c r="F56" s="136">
        <f>C16+(C17*F54)+(C18*F54^2)</f>
        <v>0.52909600000000001</v>
      </c>
      <c r="G56" s="154" t="s">
        <v>191</v>
      </c>
      <c r="I56" s="78" t="s">
        <v>4</v>
      </c>
      <c r="J56" s="96" t="s">
        <v>1</v>
      </c>
      <c r="K56" s="220" t="s">
        <v>279</v>
      </c>
      <c r="L56" s="220"/>
      <c r="M56" s="96" t="s">
        <v>1</v>
      </c>
      <c r="N56" s="20">
        <f>K16+(K17*N54)+(K18*N54^2) +(K19 *N54^3)</f>
        <v>0.52909600000000001</v>
      </c>
      <c r="O56" s="28" t="s">
        <v>191</v>
      </c>
    </row>
    <row r="57" spans="1:15" x14ac:dyDescent="0.25">
      <c r="A57" s="128"/>
      <c r="B57" s="129"/>
      <c r="C57" s="129"/>
      <c r="D57" s="133"/>
      <c r="E57" s="129"/>
      <c r="F57" s="131"/>
      <c r="G57" s="153"/>
      <c r="I57" s="98"/>
      <c r="J57" s="96"/>
      <c r="K57" s="96"/>
      <c r="L57" s="97"/>
      <c r="M57" s="96"/>
      <c r="N57" s="15"/>
      <c r="O57" s="27"/>
    </row>
    <row r="58" spans="1:15" x14ac:dyDescent="0.25">
      <c r="A58" s="229" t="s">
        <v>176</v>
      </c>
      <c r="B58" s="229"/>
      <c r="C58" s="129"/>
      <c r="D58" s="133"/>
      <c r="E58" s="129"/>
      <c r="F58" s="131"/>
      <c r="G58" s="153"/>
      <c r="I58" s="226" t="s">
        <v>176</v>
      </c>
      <c r="J58" s="226"/>
      <c r="K58" s="96"/>
      <c r="L58" s="97"/>
      <c r="M58" s="96"/>
      <c r="N58" s="15"/>
      <c r="O58" s="27"/>
    </row>
    <row r="59" spans="1:15" ht="16.5" x14ac:dyDescent="0.3">
      <c r="A59" s="130" t="s">
        <v>116</v>
      </c>
      <c r="B59" s="129" t="s">
        <v>1</v>
      </c>
      <c r="C59" s="212" t="s">
        <v>177</v>
      </c>
      <c r="D59" s="212"/>
      <c r="E59" s="129" t="s">
        <v>1</v>
      </c>
      <c r="F59" s="131">
        <f>F49-F46</f>
        <v>320</v>
      </c>
      <c r="G59" s="153" t="s">
        <v>109</v>
      </c>
      <c r="I59" s="78" t="s">
        <v>116</v>
      </c>
      <c r="J59" s="96" t="s">
        <v>1</v>
      </c>
      <c r="K59" s="220" t="s">
        <v>280</v>
      </c>
      <c r="L59" s="220"/>
      <c r="M59" s="96" t="s">
        <v>1</v>
      </c>
      <c r="N59" s="15">
        <f>N49-N46</f>
        <v>320</v>
      </c>
      <c r="O59" s="27" t="s">
        <v>109</v>
      </c>
    </row>
    <row r="60" spans="1:15" x14ac:dyDescent="0.25">
      <c r="A60" s="128"/>
      <c r="B60" s="129"/>
      <c r="C60" s="129"/>
      <c r="D60" s="133"/>
      <c r="E60" s="129"/>
      <c r="F60" s="131"/>
      <c r="G60" s="153"/>
      <c r="I60" s="98"/>
      <c r="J60" s="96"/>
      <c r="K60" s="96"/>
      <c r="L60" s="97"/>
      <c r="M60" s="96"/>
      <c r="N60" s="15"/>
      <c r="O60" s="27"/>
    </row>
    <row r="61" spans="1:15" ht="16.5" x14ac:dyDescent="0.3">
      <c r="A61" s="130" t="s">
        <v>121</v>
      </c>
      <c r="B61" s="129" t="s">
        <v>1</v>
      </c>
      <c r="C61" s="212" t="s">
        <v>178</v>
      </c>
      <c r="D61" s="212"/>
      <c r="E61" s="129" t="s">
        <v>1</v>
      </c>
      <c r="F61" s="131">
        <f>(F49+F46)/2</f>
        <v>340</v>
      </c>
      <c r="G61" s="153" t="s">
        <v>109</v>
      </c>
      <c r="I61" s="78" t="s">
        <v>121</v>
      </c>
      <c r="J61" s="96" t="s">
        <v>1</v>
      </c>
      <c r="K61" s="220" t="s">
        <v>281</v>
      </c>
      <c r="L61" s="220"/>
      <c r="M61" s="96" t="s">
        <v>1</v>
      </c>
      <c r="N61" s="15">
        <f>(N49+N46)/2</f>
        <v>340</v>
      </c>
      <c r="O61" s="27" t="s">
        <v>109</v>
      </c>
    </row>
    <row r="62" spans="1:15" x14ac:dyDescent="0.25">
      <c r="A62" s="128"/>
      <c r="B62" s="129"/>
      <c r="C62" s="129"/>
      <c r="D62" s="133"/>
      <c r="E62" s="129"/>
      <c r="F62" s="131"/>
      <c r="G62" s="155"/>
      <c r="I62" s="98"/>
      <c r="J62" s="96"/>
      <c r="K62" s="96"/>
      <c r="L62" s="97"/>
      <c r="M62" s="96"/>
      <c r="N62" s="15"/>
      <c r="O62" s="29"/>
    </row>
    <row r="63" spans="1:15" ht="45.75" x14ac:dyDescent="0.3">
      <c r="A63" s="130" t="s">
        <v>4</v>
      </c>
      <c r="B63" s="129" t="s">
        <v>1</v>
      </c>
      <c r="C63" s="212" t="s">
        <v>192</v>
      </c>
      <c r="D63" s="212"/>
      <c r="E63" s="129" t="s">
        <v>1</v>
      </c>
      <c r="F63" s="136">
        <f>C10+(C11*F61)+(C12*F61^2)+(C13*F61^3)</f>
        <v>0.56150546879999996</v>
      </c>
      <c r="G63" s="154" t="s">
        <v>191</v>
      </c>
      <c r="I63" s="78" t="s">
        <v>4</v>
      </c>
      <c r="J63" s="96" t="s">
        <v>1</v>
      </c>
      <c r="K63" s="220" t="s">
        <v>283</v>
      </c>
      <c r="L63" s="220"/>
      <c r="M63" s="96" t="s">
        <v>1</v>
      </c>
      <c r="N63" s="20">
        <f>K10+(K11*N61)+(K12*N61^2)+(K13*N61^3)</f>
        <v>0.56150546879999996</v>
      </c>
      <c r="O63" s="28" t="s">
        <v>191</v>
      </c>
    </row>
    <row r="64" spans="1:15" x14ac:dyDescent="0.25">
      <c r="A64" s="128"/>
      <c r="B64" s="129"/>
      <c r="C64" s="129"/>
      <c r="D64" s="133"/>
      <c r="E64" s="129"/>
      <c r="F64" s="131"/>
      <c r="G64" s="155"/>
      <c r="I64" s="78"/>
      <c r="J64" s="96"/>
      <c r="K64" s="96"/>
      <c r="L64" s="97"/>
      <c r="M64" s="96"/>
      <c r="N64" s="15"/>
      <c r="O64" s="29"/>
    </row>
    <row r="65" spans="1:15" ht="16.5" x14ac:dyDescent="0.3">
      <c r="A65" s="227" t="s">
        <v>183</v>
      </c>
      <c r="B65" s="227"/>
      <c r="C65" s="227"/>
      <c r="D65" s="133"/>
      <c r="E65" s="129"/>
      <c r="F65" s="131"/>
      <c r="G65" s="155"/>
      <c r="I65" s="225" t="s">
        <v>183</v>
      </c>
      <c r="J65" s="225"/>
      <c r="K65" s="225"/>
      <c r="L65" s="97"/>
      <c r="M65" s="96"/>
      <c r="N65" s="15"/>
      <c r="O65" s="29"/>
    </row>
    <row r="66" spans="1:15" ht="30" x14ac:dyDescent="0.3">
      <c r="A66" s="130" t="s">
        <v>125</v>
      </c>
      <c r="B66" s="129"/>
      <c r="C66" s="212"/>
      <c r="D66" s="212"/>
      <c r="E66" s="129" t="s">
        <v>1</v>
      </c>
      <c r="F66" s="131">
        <v>4</v>
      </c>
      <c r="G66" s="155" t="s">
        <v>180</v>
      </c>
      <c r="I66" s="78" t="s">
        <v>125</v>
      </c>
      <c r="J66" s="96"/>
      <c r="K66" s="220"/>
      <c r="L66" s="220"/>
      <c r="M66" s="96" t="s">
        <v>1</v>
      </c>
      <c r="N66" s="114">
        <v>4</v>
      </c>
      <c r="O66" s="29" t="s">
        <v>180</v>
      </c>
    </row>
    <row r="67" spans="1:15" x14ac:dyDescent="0.25">
      <c r="A67" s="128"/>
      <c r="B67" s="129"/>
      <c r="C67" s="129"/>
      <c r="D67" s="133"/>
      <c r="E67" s="129"/>
      <c r="F67" s="131"/>
      <c r="G67" s="155"/>
      <c r="I67" s="98"/>
      <c r="J67" s="96"/>
      <c r="K67" s="96"/>
      <c r="L67" s="97"/>
      <c r="M67" s="96"/>
      <c r="N67" s="15"/>
      <c r="O67" s="29"/>
    </row>
    <row r="68" spans="1:15" ht="16.5" x14ac:dyDescent="0.3">
      <c r="A68" s="227" t="s">
        <v>182</v>
      </c>
      <c r="B68" s="227"/>
      <c r="C68" s="227"/>
      <c r="D68" s="133"/>
      <c r="E68" s="129"/>
      <c r="F68" s="131"/>
      <c r="G68" s="155"/>
      <c r="I68" s="225" t="s">
        <v>182</v>
      </c>
      <c r="J68" s="225"/>
      <c r="K68" s="225"/>
      <c r="L68" s="97"/>
      <c r="M68" s="96"/>
      <c r="N68" s="15"/>
      <c r="O68" s="29"/>
    </row>
    <row r="69" spans="1:15" x14ac:dyDescent="0.25">
      <c r="A69" s="128"/>
      <c r="B69" s="129"/>
      <c r="C69" s="129"/>
      <c r="D69" s="133"/>
      <c r="E69" s="129"/>
      <c r="F69" s="131"/>
      <c r="G69" s="155"/>
      <c r="I69" s="98"/>
      <c r="J69" s="96"/>
      <c r="K69" s="96"/>
      <c r="L69" s="97"/>
      <c r="M69" s="96"/>
      <c r="N69" s="15"/>
      <c r="O69" s="29"/>
    </row>
    <row r="70" spans="1:15" ht="30" x14ac:dyDescent="0.3">
      <c r="A70" s="130" t="s">
        <v>125</v>
      </c>
      <c r="B70" s="129"/>
      <c r="C70" s="212"/>
      <c r="D70" s="212"/>
      <c r="E70" s="129" t="s">
        <v>1</v>
      </c>
      <c r="F70" s="156">
        <v>2.2000000000000002</v>
      </c>
      <c r="G70" s="155" t="s">
        <v>180</v>
      </c>
      <c r="I70" s="78" t="s">
        <v>125</v>
      </c>
      <c r="J70" s="96"/>
      <c r="K70" s="220"/>
      <c r="L70" s="220"/>
      <c r="M70" s="96" t="s">
        <v>1</v>
      </c>
      <c r="N70" s="164">
        <v>2.2000000000000002</v>
      </c>
      <c r="O70" s="29" t="s">
        <v>180</v>
      </c>
    </row>
    <row r="71" spans="1:15" x14ac:dyDescent="0.25">
      <c r="A71" s="115"/>
      <c r="B71" s="127"/>
      <c r="C71" s="129"/>
      <c r="D71" s="133"/>
      <c r="E71" s="129"/>
      <c r="F71" s="131"/>
      <c r="G71" s="157"/>
      <c r="I71" s="79"/>
      <c r="J71" s="93"/>
      <c r="K71" s="96"/>
      <c r="L71" s="97"/>
      <c r="M71" s="96"/>
      <c r="N71" s="15"/>
      <c r="O71" s="30"/>
    </row>
    <row r="72" spans="1:15" x14ac:dyDescent="0.25">
      <c r="A72" s="115"/>
      <c r="B72" s="127"/>
      <c r="C72" s="129"/>
      <c r="D72" s="133"/>
      <c r="E72" s="129"/>
      <c r="F72" s="131"/>
      <c r="G72" s="157"/>
      <c r="I72" s="79"/>
      <c r="J72" s="93"/>
      <c r="K72" s="96"/>
      <c r="L72" s="97"/>
      <c r="M72" s="96"/>
      <c r="N72" s="15"/>
      <c r="O72" s="30"/>
    </row>
    <row r="73" spans="1:15" ht="16.5" x14ac:dyDescent="0.3">
      <c r="A73" s="137" t="s">
        <v>195</v>
      </c>
      <c r="B73" s="127" t="s">
        <v>1</v>
      </c>
      <c r="C73" s="209" t="s">
        <v>169</v>
      </c>
      <c r="D73" s="209"/>
      <c r="E73" s="127" t="s">
        <v>1</v>
      </c>
      <c r="F73" s="158">
        <f>F44+C6</f>
        <v>180</v>
      </c>
      <c r="G73" s="157" t="s">
        <v>196</v>
      </c>
      <c r="I73" s="79" t="s">
        <v>195</v>
      </c>
      <c r="J73" s="93" t="s">
        <v>1</v>
      </c>
      <c r="K73" s="210" t="s">
        <v>284</v>
      </c>
      <c r="L73" s="210"/>
      <c r="M73" s="93" t="s">
        <v>1</v>
      </c>
      <c r="N73" s="23">
        <f>N44+K6</f>
        <v>180</v>
      </c>
      <c r="O73" s="30" t="s">
        <v>196</v>
      </c>
    </row>
    <row r="74" spans="1:15" x14ac:dyDescent="0.25">
      <c r="A74" s="115"/>
      <c r="B74" s="127"/>
      <c r="C74" s="129"/>
      <c r="D74" s="133"/>
      <c r="E74" s="127"/>
      <c r="F74" s="159"/>
      <c r="G74" s="157"/>
      <c r="I74" s="79"/>
      <c r="J74" s="93"/>
      <c r="K74" s="96"/>
      <c r="L74" s="97"/>
      <c r="M74" s="93"/>
      <c r="N74" s="22"/>
      <c r="O74" s="30"/>
    </row>
    <row r="75" spans="1:15" ht="16.5" x14ac:dyDescent="0.3">
      <c r="A75" s="137" t="s">
        <v>193</v>
      </c>
      <c r="B75" s="127" t="s">
        <v>1</v>
      </c>
      <c r="C75" s="209" t="s">
        <v>181</v>
      </c>
      <c r="D75" s="208"/>
      <c r="E75" s="127" t="s">
        <v>1</v>
      </c>
      <c r="F75" s="159">
        <f>F56*F66</f>
        <v>2.116384</v>
      </c>
      <c r="G75" s="157" t="s">
        <v>108</v>
      </c>
      <c r="I75" s="79" t="s">
        <v>193</v>
      </c>
      <c r="J75" s="93" t="s">
        <v>1</v>
      </c>
      <c r="K75" s="210" t="s">
        <v>285</v>
      </c>
      <c r="L75" s="211"/>
      <c r="M75" s="93" t="s">
        <v>1</v>
      </c>
      <c r="N75" s="22">
        <f>N56*N66</f>
        <v>2.116384</v>
      </c>
      <c r="O75" s="30" t="s">
        <v>108</v>
      </c>
    </row>
    <row r="76" spans="1:15" x14ac:dyDescent="0.25">
      <c r="A76" s="115"/>
      <c r="B76" s="127"/>
      <c r="C76" s="129"/>
      <c r="D76" s="137" t="s">
        <v>286</v>
      </c>
      <c r="E76" s="127" t="s">
        <v>1</v>
      </c>
      <c r="F76" s="158">
        <f>CEILING(F75,0.5)</f>
        <v>2.5</v>
      </c>
      <c r="G76" s="157" t="s">
        <v>108</v>
      </c>
      <c r="I76" s="79"/>
      <c r="J76" s="93"/>
      <c r="K76" s="96"/>
      <c r="L76" s="79" t="s">
        <v>286</v>
      </c>
      <c r="M76" s="93" t="s">
        <v>1</v>
      </c>
      <c r="N76" s="22">
        <f>CEILING(N75,0.5)</f>
        <v>2.5</v>
      </c>
      <c r="O76" s="30" t="s">
        <v>108</v>
      </c>
    </row>
    <row r="77" spans="1:15" x14ac:dyDescent="0.25">
      <c r="A77" s="115"/>
      <c r="B77" s="127"/>
      <c r="C77" s="129"/>
      <c r="D77" s="133"/>
      <c r="E77" s="127"/>
      <c r="F77" s="141"/>
      <c r="G77" s="157"/>
      <c r="I77" s="79"/>
      <c r="J77" s="93"/>
      <c r="K77" s="96"/>
      <c r="L77" s="97"/>
      <c r="M77" s="93"/>
      <c r="N77" s="92"/>
      <c r="O77" s="30"/>
    </row>
    <row r="78" spans="1:15" ht="16.5" x14ac:dyDescent="0.3">
      <c r="A78" s="137" t="s">
        <v>194</v>
      </c>
      <c r="B78" s="127" t="s">
        <v>1</v>
      </c>
      <c r="C78" s="209" t="s">
        <v>184</v>
      </c>
      <c r="D78" s="208"/>
      <c r="E78" s="127" t="s">
        <v>1</v>
      </c>
      <c r="F78" s="159">
        <f>F63*F70</f>
        <v>1.2353120313600001</v>
      </c>
      <c r="G78" s="160" t="s">
        <v>108</v>
      </c>
      <c r="I78" s="79" t="s">
        <v>194</v>
      </c>
      <c r="J78" s="93" t="s">
        <v>1</v>
      </c>
      <c r="K78" s="210" t="s">
        <v>285</v>
      </c>
      <c r="L78" s="211"/>
      <c r="M78" s="93" t="s">
        <v>1</v>
      </c>
      <c r="N78" s="22">
        <f>N63*N70</f>
        <v>1.2353120313600001</v>
      </c>
      <c r="O78" s="31" t="s">
        <v>108</v>
      </c>
    </row>
    <row r="79" spans="1:15" x14ac:dyDescent="0.25">
      <c r="A79" s="115"/>
      <c r="B79" s="127"/>
      <c r="C79" s="127"/>
      <c r="D79" s="137" t="s">
        <v>286</v>
      </c>
      <c r="E79" s="127" t="s">
        <v>1</v>
      </c>
      <c r="F79" s="159">
        <f>CEILING(F78, 0.5)</f>
        <v>1.5</v>
      </c>
      <c r="G79" s="160" t="s">
        <v>108</v>
      </c>
      <c r="I79" s="9"/>
      <c r="J79" s="93"/>
      <c r="K79" s="93"/>
      <c r="L79" s="79" t="s">
        <v>286</v>
      </c>
      <c r="M79" s="93" t="s">
        <v>1</v>
      </c>
      <c r="N79" s="22">
        <f>CEILING(N78, 0.5)</f>
        <v>1.5</v>
      </c>
      <c r="O79" s="31" t="s">
        <v>108</v>
      </c>
    </row>
    <row r="80" spans="1:15" x14ac:dyDescent="0.25">
      <c r="A80" s="115"/>
      <c r="B80" s="127"/>
      <c r="C80" s="161"/>
      <c r="D80" s="162"/>
      <c r="E80" s="127"/>
      <c r="F80" s="141"/>
      <c r="G80" s="157"/>
      <c r="I80" s="9"/>
      <c r="J80" s="93"/>
      <c r="K80" s="19"/>
      <c r="L80" s="32"/>
      <c r="M80" s="93"/>
      <c r="N80" s="92"/>
      <c r="O80" s="30"/>
    </row>
    <row r="81" spans="2:26" x14ac:dyDescent="0.25">
      <c r="I81" s="33"/>
      <c r="J81" s="34"/>
      <c r="K81" s="233"/>
      <c r="L81" s="234"/>
      <c r="M81" s="33"/>
      <c r="N81" s="33"/>
      <c r="O81" s="33"/>
    </row>
    <row r="83" spans="2:26" ht="33" customHeight="1" x14ac:dyDescent="0.25">
      <c r="B83" s="250" t="s">
        <v>316</v>
      </c>
      <c r="C83" s="250"/>
      <c r="D83" s="250"/>
      <c r="E83" s="250"/>
      <c r="F83" s="250"/>
      <c r="G83" s="250"/>
      <c r="H83" s="250"/>
      <c r="I83" s="250"/>
      <c r="J83" s="250"/>
      <c r="K83" s="250"/>
      <c r="L83" s="250"/>
      <c r="M83" s="250"/>
      <c r="N83" s="250"/>
      <c r="O83" s="250"/>
      <c r="P83" s="250"/>
      <c r="Q83" s="250"/>
      <c r="R83" s="250"/>
      <c r="S83" s="250"/>
      <c r="T83" s="250"/>
      <c r="U83" s="250"/>
      <c r="V83" s="250"/>
      <c r="W83" s="250"/>
      <c r="X83" s="250"/>
      <c r="Y83" s="250"/>
      <c r="Z83" s="251"/>
    </row>
    <row r="84" spans="2:26" ht="33" customHeight="1" x14ac:dyDescent="0.25">
      <c r="B84" s="250" t="s">
        <v>317</v>
      </c>
      <c r="C84" s="250"/>
      <c r="D84" s="250"/>
      <c r="E84" s="250"/>
      <c r="F84" s="250"/>
      <c r="G84" s="250"/>
      <c r="H84" s="250"/>
      <c r="I84" s="250"/>
      <c r="J84" s="250"/>
      <c r="K84" s="250"/>
      <c r="L84" s="250"/>
      <c r="M84" s="250"/>
      <c r="N84" s="250"/>
      <c r="O84" s="250"/>
      <c r="P84" s="250"/>
      <c r="Q84" s="250"/>
      <c r="R84" s="250"/>
      <c r="S84" s="250"/>
      <c r="T84" s="250"/>
      <c r="U84" s="250"/>
      <c r="V84" s="250"/>
      <c r="W84" s="250"/>
      <c r="X84" s="250"/>
      <c r="Y84" s="250"/>
      <c r="Z84" s="250"/>
    </row>
    <row r="85" spans="2:26" ht="33" customHeight="1" x14ac:dyDescent="0.25">
      <c r="B85" s="250" t="s">
        <v>318</v>
      </c>
      <c r="C85" s="250"/>
      <c r="D85" s="250"/>
      <c r="E85" s="250"/>
      <c r="F85" s="250"/>
      <c r="G85" s="250"/>
      <c r="H85" s="250"/>
      <c r="I85" s="250"/>
      <c r="J85" s="250"/>
      <c r="K85" s="250"/>
      <c r="L85" s="250"/>
      <c r="M85" s="250"/>
      <c r="N85" s="250"/>
      <c r="O85" s="250"/>
      <c r="P85" s="250"/>
      <c r="Q85" s="250"/>
      <c r="R85" s="250"/>
      <c r="S85" s="250"/>
      <c r="T85" s="250"/>
      <c r="U85" s="250"/>
      <c r="V85" s="250"/>
      <c r="W85" s="250"/>
      <c r="X85" s="250"/>
      <c r="Y85" s="250"/>
      <c r="Z85" s="250"/>
    </row>
    <row r="86" spans="2:26" ht="33" customHeight="1" x14ac:dyDescent="0.25">
      <c r="B86" s="250" t="s">
        <v>319</v>
      </c>
      <c r="C86" s="250"/>
      <c r="D86" s="250"/>
      <c r="E86" s="250"/>
      <c r="F86" s="250"/>
      <c r="G86" s="250"/>
      <c r="H86" s="250"/>
      <c r="I86" s="250"/>
      <c r="J86" s="250"/>
      <c r="K86" s="250"/>
      <c r="L86" s="250"/>
      <c r="M86" s="250"/>
      <c r="N86" s="250"/>
      <c r="O86" s="250"/>
      <c r="P86" s="250"/>
      <c r="Q86" s="250"/>
      <c r="R86" s="250"/>
      <c r="S86" s="250"/>
      <c r="T86" s="250"/>
      <c r="U86" s="250"/>
      <c r="V86" s="250"/>
      <c r="W86" s="250"/>
      <c r="X86" s="250"/>
      <c r="Y86" s="250"/>
      <c r="Z86" s="250"/>
    </row>
    <row r="87" spans="2:26" ht="33" customHeight="1" x14ac:dyDescent="0.25">
      <c r="B87" s="250" t="s">
        <v>320</v>
      </c>
      <c r="C87" s="250"/>
      <c r="D87" s="250"/>
      <c r="E87" s="250"/>
      <c r="F87" s="250"/>
      <c r="G87" s="250"/>
      <c r="H87" s="250"/>
      <c r="I87" s="250"/>
      <c r="J87" s="250"/>
      <c r="K87" s="250"/>
      <c r="L87" s="250"/>
      <c r="M87" s="250"/>
      <c r="N87" s="250"/>
      <c r="O87" s="250"/>
      <c r="P87" s="250"/>
      <c r="Q87" s="250"/>
      <c r="R87" s="250"/>
      <c r="S87" s="250"/>
      <c r="T87" s="250"/>
      <c r="U87" s="250"/>
      <c r="V87" s="250"/>
      <c r="W87" s="250"/>
      <c r="X87" s="250"/>
      <c r="Y87" s="250"/>
      <c r="Z87" s="250"/>
    </row>
  </sheetData>
  <sheetProtection password="F7A2" sheet="1" objects="1" scenarios="1"/>
  <mergeCells count="80">
    <mergeCell ref="B83:Y83"/>
    <mergeCell ref="B84:Z84"/>
    <mergeCell ref="B85:Z85"/>
    <mergeCell ref="B86:Z86"/>
    <mergeCell ref="B87:Z87"/>
    <mergeCell ref="K81:L81"/>
    <mergeCell ref="K78:L78"/>
    <mergeCell ref="K75:L75"/>
    <mergeCell ref="C70:D70"/>
    <mergeCell ref="K73:L73"/>
    <mergeCell ref="C75:D75"/>
    <mergeCell ref="C73:D73"/>
    <mergeCell ref="C78:D78"/>
    <mergeCell ref="K39:L39"/>
    <mergeCell ref="I65:K65"/>
    <mergeCell ref="K61:L61"/>
    <mergeCell ref="K63:L63"/>
    <mergeCell ref="C61:D61"/>
    <mergeCell ref="C59:D59"/>
    <mergeCell ref="C56:D56"/>
    <mergeCell ref="K70:L70"/>
    <mergeCell ref="K52:L52"/>
    <mergeCell ref="K54:L54"/>
    <mergeCell ref="K56:L56"/>
    <mergeCell ref="K47:L47"/>
    <mergeCell ref="I25:K25"/>
    <mergeCell ref="A21:C21"/>
    <mergeCell ref="A25:C25"/>
    <mergeCell ref="A49:C49"/>
    <mergeCell ref="A48:B48"/>
    <mergeCell ref="I48:J48"/>
    <mergeCell ref="I49:K49"/>
    <mergeCell ref="I33:K33"/>
    <mergeCell ref="C45:D45"/>
    <mergeCell ref="A43:B43"/>
    <mergeCell ref="A41:C41"/>
    <mergeCell ref="C43:D43"/>
    <mergeCell ref="C39:D39"/>
    <mergeCell ref="C23:D23"/>
    <mergeCell ref="K45:L45"/>
    <mergeCell ref="I41:K41"/>
    <mergeCell ref="I1:N1"/>
    <mergeCell ref="C35:D35"/>
    <mergeCell ref="K35:L35"/>
    <mergeCell ref="A37:B37"/>
    <mergeCell ref="I37:J37"/>
    <mergeCell ref="A9:D9"/>
    <mergeCell ref="A15:E15"/>
    <mergeCell ref="A1:F1"/>
    <mergeCell ref="I9:L9"/>
    <mergeCell ref="I15:M15"/>
    <mergeCell ref="K23:L23"/>
    <mergeCell ref="K27:L27"/>
    <mergeCell ref="K31:L31"/>
    <mergeCell ref="I21:K21"/>
    <mergeCell ref="A29:C29"/>
    <mergeCell ref="A33:C33"/>
    <mergeCell ref="I29:K29"/>
    <mergeCell ref="C27:D27"/>
    <mergeCell ref="C31:D31"/>
    <mergeCell ref="C46:D46"/>
    <mergeCell ref="C44:D44"/>
    <mergeCell ref="K44:L44"/>
    <mergeCell ref="K46:L46"/>
    <mergeCell ref="I68:K68"/>
    <mergeCell ref="K59:L59"/>
    <mergeCell ref="C54:D54"/>
    <mergeCell ref="K43:L43"/>
    <mergeCell ref="I43:J43"/>
    <mergeCell ref="K66:L66"/>
    <mergeCell ref="C47:D47"/>
    <mergeCell ref="C66:D66"/>
    <mergeCell ref="C63:D63"/>
    <mergeCell ref="A65:C65"/>
    <mergeCell ref="C52:D52"/>
    <mergeCell ref="A51:B51"/>
    <mergeCell ref="A58:B58"/>
    <mergeCell ref="I58:J58"/>
    <mergeCell ref="I51:J51"/>
    <mergeCell ref="A68:C68"/>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7"/>
  <sheetViews>
    <sheetView tabSelected="1" topLeftCell="A21" zoomScale="80" zoomScaleNormal="80" workbookViewId="0">
      <selection activeCell="K63" sqref="K63"/>
    </sheetView>
  </sheetViews>
  <sheetFormatPr defaultColWidth="9.140625" defaultRowHeight="15" x14ac:dyDescent="0.25"/>
  <cols>
    <col min="1" max="1" width="26.140625" style="7" customWidth="1"/>
    <col min="2" max="2" width="12.85546875" style="8" bestFit="1" customWidth="1"/>
    <col min="3" max="3" width="9.140625" style="8"/>
    <col min="4" max="4" width="12.85546875" style="7" customWidth="1"/>
    <col min="5" max="6" width="9.140625" style="7"/>
    <col min="7" max="7" width="11.7109375" style="7" bestFit="1" customWidth="1"/>
    <col min="8" max="8" width="9.140625" style="7"/>
    <col min="9" max="9" width="8.7109375" style="7" customWidth="1"/>
    <col min="10" max="10" width="28.28515625" style="8" bestFit="1" customWidth="1"/>
    <col min="11" max="11" width="16.140625" style="8" customWidth="1"/>
    <col min="12" max="12" width="11.85546875" style="7" customWidth="1"/>
    <col min="13" max="14" width="9.140625" style="7"/>
    <col min="15" max="15" width="11.7109375" style="7" bestFit="1" customWidth="1"/>
    <col min="16" max="16384" width="9.140625" style="7"/>
  </cols>
  <sheetData>
    <row r="1" spans="1:17" ht="15" customHeight="1" x14ac:dyDescent="0.25">
      <c r="A1" s="206" t="s">
        <v>115</v>
      </c>
      <c r="B1" s="206"/>
      <c r="C1" s="206"/>
      <c r="D1" s="206"/>
      <c r="E1" s="206"/>
      <c r="F1" s="206"/>
      <c r="G1" s="115"/>
      <c r="H1" s="132"/>
      <c r="I1" s="40"/>
      <c r="J1" s="216" t="s">
        <v>115</v>
      </c>
      <c r="K1" s="216"/>
      <c r="L1" s="216"/>
      <c r="M1" s="216"/>
      <c r="N1" s="216"/>
      <c r="O1" s="216"/>
      <c r="P1" s="9"/>
      <c r="Q1" s="16"/>
    </row>
    <row r="2" spans="1:17" x14ac:dyDescent="0.25">
      <c r="A2" s="116"/>
      <c r="B2" s="117"/>
      <c r="C2" s="117"/>
      <c r="D2" s="116"/>
      <c r="E2" s="115"/>
      <c r="F2" s="115"/>
      <c r="G2" s="115"/>
      <c r="H2" s="132"/>
      <c r="I2" s="41"/>
      <c r="J2" s="99"/>
      <c r="K2" s="95"/>
      <c r="L2" s="95"/>
      <c r="M2" s="99"/>
      <c r="N2" s="9"/>
      <c r="O2" s="9"/>
      <c r="P2" s="9"/>
      <c r="Q2" s="16"/>
    </row>
    <row r="3" spans="1:17" x14ac:dyDescent="0.25">
      <c r="A3" s="116" t="s">
        <v>107</v>
      </c>
      <c r="B3" s="117"/>
      <c r="C3" s="117"/>
      <c r="D3" s="116"/>
      <c r="E3" s="115"/>
      <c r="F3" s="115"/>
      <c r="G3" s="115"/>
      <c r="H3" s="132"/>
      <c r="I3" s="41"/>
      <c r="J3" s="99" t="s">
        <v>107</v>
      </c>
      <c r="K3" s="95"/>
      <c r="L3" s="95"/>
      <c r="M3" s="99"/>
      <c r="N3" s="9"/>
      <c r="O3" s="9"/>
      <c r="P3" s="9"/>
      <c r="Q3" s="16"/>
    </row>
    <row r="4" spans="1:17" x14ac:dyDescent="0.25">
      <c r="A4" s="116"/>
      <c r="B4" s="117"/>
      <c r="C4" s="117"/>
      <c r="D4" s="116"/>
      <c r="E4" s="115"/>
      <c r="F4" s="115"/>
      <c r="G4" s="115"/>
      <c r="H4" s="132"/>
      <c r="I4" s="41"/>
      <c r="J4" s="99"/>
      <c r="K4" s="95"/>
      <c r="L4" s="95"/>
      <c r="M4" s="99"/>
      <c r="N4" s="9"/>
      <c r="O4" s="9"/>
      <c r="P4" s="9"/>
      <c r="Q4" s="16"/>
    </row>
    <row r="5" spans="1:17" x14ac:dyDescent="0.25">
      <c r="A5" s="118" t="s">
        <v>235</v>
      </c>
      <c r="B5" s="117" t="s">
        <v>1</v>
      </c>
      <c r="C5" s="117">
        <v>1000</v>
      </c>
      <c r="D5" s="116" t="s">
        <v>236</v>
      </c>
      <c r="E5" s="115"/>
      <c r="F5" s="115"/>
      <c r="G5" s="115"/>
      <c r="H5" s="132"/>
      <c r="I5" s="41"/>
      <c r="J5" s="80" t="s">
        <v>235</v>
      </c>
      <c r="K5" s="95" t="s">
        <v>1</v>
      </c>
      <c r="L5" s="111">
        <v>1000</v>
      </c>
      <c r="M5" s="99" t="s">
        <v>236</v>
      </c>
      <c r="N5" s="9"/>
      <c r="O5" s="9"/>
      <c r="P5" s="9"/>
      <c r="Q5" s="16"/>
    </row>
    <row r="6" spans="1:17" ht="16.5" x14ac:dyDescent="0.3">
      <c r="A6" s="118" t="s">
        <v>218</v>
      </c>
      <c r="B6" s="117" t="s">
        <v>1</v>
      </c>
      <c r="C6" s="169">
        <v>30.07</v>
      </c>
      <c r="D6" s="116" t="s">
        <v>253</v>
      </c>
      <c r="E6" s="115"/>
      <c r="F6" s="115"/>
      <c r="G6" s="115"/>
      <c r="H6" s="132"/>
      <c r="I6" s="41"/>
      <c r="J6" s="80" t="s">
        <v>218</v>
      </c>
      <c r="K6" s="95" t="s">
        <v>1</v>
      </c>
      <c r="L6" s="165">
        <v>30.07</v>
      </c>
      <c r="M6" s="99" t="s">
        <v>253</v>
      </c>
      <c r="N6" s="9"/>
      <c r="O6" s="9"/>
      <c r="P6" s="9"/>
      <c r="Q6" s="16"/>
    </row>
    <row r="7" spans="1:17" ht="16.5" x14ac:dyDescent="0.3">
      <c r="A7" s="118" t="s">
        <v>219</v>
      </c>
      <c r="B7" s="117" t="s">
        <v>1</v>
      </c>
      <c r="C7" s="169">
        <v>44.095999999999997</v>
      </c>
      <c r="D7" s="116" t="s">
        <v>253</v>
      </c>
      <c r="E7" s="115"/>
      <c r="F7" s="115"/>
      <c r="G7" s="115"/>
      <c r="H7" s="132"/>
      <c r="I7" s="41"/>
      <c r="J7" s="80" t="s">
        <v>219</v>
      </c>
      <c r="K7" s="95" t="s">
        <v>1</v>
      </c>
      <c r="L7" s="165">
        <v>44.095999999999997</v>
      </c>
      <c r="M7" s="99" t="s">
        <v>253</v>
      </c>
      <c r="N7" s="9"/>
      <c r="O7" s="9"/>
      <c r="P7" s="9"/>
      <c r="Q7" s="16"/>
    </row>
    <row r="8" spans="1:17" ht="16.5" x14ac:dyDescent="0.3">
      <c r="A8" s="118" t="s">
        <v>220</v>
      </c>
      <c r="B8" s="117" t="s">
        <v>1</v>
      </c>
      <c r="C8" s="169">
        <v>58.122999999999998</v>
      </c>
      <c r="D8" s="116" t="s">
        <v>253</v>
      </c>
      <c r="E8" s="115"/>
      <c r="F8" s="115"/>
      <c r="G8" s="115"/>
      <c r="H8" s="132"/>
      <c r="I8" s="41"/>
      <c r="J8" s="80" t="s">
        <v>220</v>
      </c>
      <c r="K8" s="95" t="s">
        <v>1</v>
      </c>
      <c r="L8" s="165">
        <v>58.122999999999998</v>
      </c>
      <c r="M8" s="99" t="s">
        <v>253</v>
      </c>
      <c r="N8" s="9"/>
      <c r="O8" s="9"/>
      <c r="P8" s="9"/>
      <c r="Q8" s="16"/>
    </row>
    <row r="9" spans="1:17" x14ac:dyDescent="0.25">
      <c r="A9" s="118" t="s">
        <v>288</v>
      </c>
      <c r="B9" s="117" t="s">
        <v>1</v>
      </c>
      <c r="C9" s="117">
        <v>0.03</v>
      </c>
      <c r="D9" s="116" t="s">
        <v>287</v>
      </c>
      <c r="E9" s="115"/>
      <c r="F9" s="115"/>
      <c r="G9" s="115"/>
      <c r="H9" s="132"/>
      <c r="I9" s="41"/>
      <c r="J9" s="80" t="s">
        <v>288</v>
      </c>
      <c r="K9" s="95" t="s">
        <v>1</v>
      </c>
      <c r="L9" s="111">
        <v>0.03</v>
      </c>
      <c r="M9" s="99" t="s">
        <v>287</v>
      </c>
      <c r="N9" s="9"/>
      <c r="O9" s="9"/>
      <c r="P9" s="9"/>
      <c r="Q9" s="16"/>
    </row>
    <row r="10" spans="1:17" x14ac:dyDescent="0.25">
      <c r="A10" s="118" t="s">
        <v>289</v>
      </c>
      <c r="B10" s="117" t="s">
        <v>1</v>
      </c>
      <c r="C10" s="117">
        <v>0.95</v>
      </c>
      <c r="D10" s="116" t="s">
        <v>287</v>
      </c>
      <c r="E10" s="115"/>
      <c r="F10" s="115"/>
      <c r="G10" s="115"/>
      <c r="H10" s="132"/>
      <c r="I10" s="41"/>
      <c r="J10" s="80" t="s">
        <v>289</v>
      </c>
      <c r="K10" s="95" t="s">
        <v>1</v>
      </c>
      <c r="L10" s="111">
        <v>0.95</v>
      </c>
      <c r="M10" s="99" t="s">
        <v>287</v>
      </c>
      <c r="N10" s="9"/>
      <c r="O10" s="9"/>
      <c r="P10" s="9"/>
      <c r="Q10" s="16"/>
    </row>
    <row r="11" spans="1:17" x14ac:dyDescent="0.25">
      <c r="A11" s="118" t="s">
        <v>290</v>
      </c>
      <c r="B11" s="117" t="s">
        <v>1</v>
      </c>
      <c r="C11" s="117">
        <v>0.02</v>
      </c>
      <c r="D11" s="116" t="s">
        <v>287</v>
      </c>
      <c r="E11" s="115"/>
      <c r="F11" s="115"/>
      <c r="G11" s="115"/>
      <c r="H11" s="132"/>
      <c r="I11" s="41"/>
      <c r="J11" s="80" t="s">
        <v>290</v>
      </c>
      <c r="K11" s="95" t="s">
        <v>1</v>
      </c>
      <c r="L11" s="111">
        <v>0.02</v>
      </c>
      <c r="M11" s="99" t="s">
        <v>287</v>
      </c>
      <c r="N11" s="9"/>
      <c r="O11" s="9"/>
      <c r="P11" s="9"/>
      <c r="Q11" s="16"/>
    </row>
    <row r="12" spans="1:17" x14ac:dyDescent="0.25">
      <c r="A12" s="116"/>
      <c r="B12" s="117"/>
      <c r="C12" s="117"/>
      <c r="D12" s="116"/>
      <c r="E12" s="115"/>
      <c r="F12" s="115"/>
      <c r="G12" s="115"/>
      <c r="H12" s="132"/>
      <c r="I12" s="41"/>
      <c r="J12" s="99"/>
      <c r="K12" s="95"/>
      <c r="L12" s="95"/>
      <c r="M12" s="99"/>
      <c r="N12" s="9"/>
      <c r="O12" s="9"/>
      <c r="P12" s="9"/>
      <c r="Q12" s="16"/>
    </row>
    <row r="13" spans="1:17" x14ac:dyDescent="0.25">
      <c r="A13" s="214" t="s">
        <v>252</v>
      </c>
      <c r="B13" s="214"/>
      <c r="C13" s="214"/>
      <c r="D13" s="214"/>
      <c r="E13" s="115"/>
      <c r="F13" s="115"/>
      <c r="G13" s="115"/>
      <c r="H13" s="132"/>
      <c r="I13" s="41"/>
      <c r="J13" s="217" t="s">
        <v>252</v>
      </c>
      <c r="K13" s="217"/>
      <c r="L13" s="217"/>
      <c r="M13" s="217"/>
      <c r="N13" s="9"/>
      <c r="O13" s="9"/>
      <c r="P13" s="9"/>
      <c r="Q13" s="16"/>
    </row>
    <row r="14" spans="1:17" x14ac:dyDescent="0.25">
      <c r="A14" s="116"/>
      <c r="B14" s="117" t="s">
        <v>1</v>
      </c>
      <c r="C14" s="117">
        <v>42</v>
      </c>
      <c r="D14" s="116" t="s">
        <v>110</v>
      </c>
      <c r="E14" s="115"/>
      <c r="F14" s="115"/>
      <c r="G14" s="115"/>
      <c r="H14" s="132"/>
      <c r="I14" s="41"/>
      <c r="J14" s="99"/>
      <c r="K14" s="95" t="s">
        <v>1</v>
      </c>
      <c r="L14" s="111">
        <v>42</v>
      </c>
      <c r="M14" s="99" t="s">
        <v>110</v>
      </c>
      <c r="N14" s="9"/>
      <c r="O14" s="9"/>
      <c r="P14" s="9"/>
      <c r="Q14" s="16"/>
    </row>
    <row r="15" spans="1:17" x14ac:dyDescent="0.25">
      <c r="A15" s="116"/>
      <c r="B15" s="117" t="s">
        <v>1</v>
      </c>
      <c r="C15" s="117">
        <v>114</v>
      </c>
      <c r="D15" s="116" t="s">
        <v>110</v>
      </c>
      <c r="E15" s="115"/>
      <c r="F15" s="115"/>
      <c r="G15" s="115"/>
      <c r="H15" s="132"/>
      <c r="I15" s="41"/>
      <c r="J15" s="99"/>
      <c r="K15" s="95" t="s">
        <v>1</v>
      </c>
      <c r="L15" s="111">
        <v>114</v>
      </c>
      <c r="M15" s="99" t="s">
        <v>110</v>
      </c>
      <c r="N15" s="9"/>
      <c r="O15" s="9"/>
      <c r="P15" s="9"/>
      <c r="Q15" s="16"/>
    </row>
    <row r="16" spans="1:17" x14ac:dyDescent="0.25">
      <c r="A16" s="116"/>
      <c r="B16" s="117" t="s">
        <v>1</v>
      </c>
      <c r="C16" s="117">
        <v>255</v>
      </c>
      <c r="D16" s="116" t="s">
        <v>110</v>
      </c>
      <c r="E16" s="115"/>
      <c r="F16" s="115"/>
      <c r="G16" s="115"/>
      <c r="H16" s="132"/>
      <c r="I16" s="41"/>
      <c r="J16" s="99"/>
      <c r="K16" s="95" t="s">
        <v>1</v>
      </c>
      <c r="L16" s="111">
        <v>255</v>
      </c>
      <c r="M16" s="99" t="s">
        <v>110</v>
      </c>
      <c r="N16" s="9"/>
      <c r="O16" s="9"/>
      <c r="P16" s="9"/>
      <c r="Q16" s="16"/>
    </row>
    <row r="17" spans="1:17" x14ac:dyDescent="0.25">
      <c r="A17" s="214" t="s">
        <v>254</v>
      </c>
      <c r="B17" s="214"/>
      <c r="C17" s="214"/>
      <c r="D17" s="214"/>
      <c r="E17" s="115"/>
      <c r="F17" s="115"/>
      <c r="G17" s="115"/>
      <c r="H17" s="132"/>
      <c r="I17" s="41"/>
      <c r="J17" s="217" t="s">
        <v>254</v>
      </c>
      <c r="K17" s="217"/>
      <c r="L17" s="217"/>
      <c r="M17" s="217"/>
      <c r="N17" s="9"/>
      <c r="O17" s="9"/>
      <c r="P17" s="9"/>
      <c r="Q17" s="16"/>
    </row>
    <row r="18" spans="1:17" x14ac:dyDescent="0.25">
      <c r="A18" s="116"/>
      <c r="B18" s="117" t="s">
        <v>1</v>
      </c>
      <c r="C18" s="117">
        <v>0</v>
      </c>
      <c r="D18" s="116" t="s">
        <v>152</v>
      </c>
      <c r="E18" s="115" t="s">
        <v>1</v>
      </c>
      <c r="F18" s="127">
        <f>C18+459.67</f>
        <v>459.67</v>
      </c>
      <c r="G18" s="170" t="s">
        <v>232</v>
      </c>
      <c r="H18" s="132"/>
      <c r="I18" s="41"/>
      <c r="J18" s="99"/>
      <c r="K18" s="95" t="s">
        <v>1</v>
      </c>
      <c r="L18" s="111">
        <v>0</v>
      </c>
      <c r="M18" s="99" t="s">
        <v>152</v>
      </c>
      <c r="N18" s="9" t="s">
        <v>1</v>
      </c>
      <c r="O18" s="93">
        <f>L18+459.67</f>
        <v>459.67</v>
      </c>
      <c r="P18" s="48" t="s">
        <v>232</v>
      </c>
      <c r="Q18" s="16"/>
    </row>
    <row r="19" spans="1:17" x14ac:dyDescent="0.25">
      <c r="A19" s="116"/>
      <c r="B19" s="117" t="s">
        <v>1</v>
      </c>
      <c r="C19" s="117">
        <v>60</v>
      </c>
      <c r="D19" s="116" t="s">
        <v>152</v>
      </c>
      <c r="E19" s="115" t="s">
        <v>1</v>
      </c>
      <c r="F19" s="127">
        <f>C19+459.67</f>
        <v>519.67000000000007</v>
      </c>
      <c r="G19" s="170" t="s">
        <v>232</v>
      </c>
      <c r="H19" s="132"/>
      <c r="I19" s="41"/>
      <c r="J19" s="99"/>
      <c r="K19" s="95" t="s">
        <v>1</v>
      </c>
      <c r="L19" s="111">
        <v>60</v>
      </c>
      <c r="M19" s="99" t="s">
        <v>152</v>
      </c>
      <c r="N19" s="9" t="s">
        <v>1</v>
      </c>
      <c r="O19" s="93">
        <f>L19+459.67</f>
        <v>519.67000000000007</v>
      </c>
      <c r="P19" s="48" t="s">
        <v>232</v>
      </c>
      <c r="Q19" s="16"/>
    </row>
    <row r="20" spans="1:17" x14ac:dyDescent="0.25">
      <c r="A20" s="116"/>
      <c r="B20" s="117" t="s">
        <v>1</v>
      </c>
      <c r="C20" s="117">
        <v>120</v>
      </c>
      <c r="D20" s="116" t="s">
        <v>152</v>
      </c>
      <c r="E20" s="115" t="s">
        <v>1</v>
      </c>
      <c r="F20" s="127">
        <f>C20+459.67</f>
        <v>579.67000000000007</v>
      </c>
      <c r="G20" s="170" t="s">
        <v>232</v>
      </c>
      <c r="H20" s="132"/>
      <c r="I20" s="41"/>
      <c r="J20" s="99"/>
      <c r="K20" s="95" t="s">
        <v>1</v>
      </c>
      <c r="L20" s="111">
        <v>120</v>
      </c>
      <c r="M20" s="99" t="s">
        <v>152</v>
      </c>
      <c r="N20" s="9" t="s">
        <v>1</v>
      </c>
      <c r="O20" s="93">
        <f>L20+459.67</f>
        <v>579.67000000000007</v>
      </c>
      <c r="P20" s="48" t="s">
        <v>232</v>
      </c>
      <c r="Q20" s="16"/>
    </row>
    <row r="21" spans="1:17" x14ac:dyDescent="0.25">
      <c r="A21" s="116"/>
      <c r="B21" s="117"/>
      <c r="C21" s="117"/>
      <c r="D21" s="116"/>
      <c r="E21" s="115"/>
      <c r="F21" s="115"/>
      <c r="G21" s="115"/>
      <c r="H21" s="132"/>
      <c r="I21" s="41"/>
      <c r="J21" s="99"/>
      <c r="K21" s="95"/>
      <c r="L21" s="95"/>
      <c r="M21" s="99"/>
      <c r="N21" s="9"/>
      <c r="O21" s="9"/>
      <c r="P21" s="9"/>
      <c r="Q21" s="16"/>
    </row>
    <row r="22" spans="1:17" x14ac:dyDescent="0.25">
      <c r="A22" s="214" t="s">
        <v>255</v>
      </c>
      <c r="B22" s="214"/>
      <c r="C22" s="214"/>
      <c r="D22" s="116"/>
      <c r="E22" s="115"/>
      <c r="F22" s="115"/>
      <c r="G22" s="115"/>
      <c r="H22" s="132"/>
      <c r="I22" s="41"/>
      <c r="J22" s="217" t="s">
        <v>255</v>
      </c>
      <c r="K22" s="217"/>
      <c r="L22" s="217"/>
      <c r="M22" s="99"/>
      <c r="N22" s="9"/>
      <c r="O22" s="9"/>
      <c r="P22" s="9"/>
      <c r="Q22" s="16"/>
    </row>
    <row r="23" spans="1:17" x14ac:dyDescent="0.25">
      <c r="A23" s="118" t="s">
        <v>210</v>
      </c>
      <c r="B23" s="117" t="s">
        <v>1</v>
      </c>
      <c r="C23" s="169">
        <v>89.924000000000007</v>
      </c>
      <c r="D23" s="116" t="s">
        <v>152</v>
      </c>
      <c r="E23" s="127"/>
      <c r="F23" s="115"/>
      <c r="G23" s="115"/>
      <c r="H23" s="132"/>
      <c r="I23" s="41"/>
      <c r="J23" s="80" t="s">
        <v>210</v>
      </c>
      <c r="K23" s="95" t="s">
        <v>1</v>
      </c>
      <c r="L23" s="165">
        <v>89.924000000000007</v>
      </c>
      <c r="M23" s="99" t="s">
        <v>152</v>
      </c>
      <c r="N23" s="93"/>
      <c r="O23" s="9"/>
      <c r="P23" s="9"/>
      <c r="Q23" s="16"/>
    </row>
    <row r="24" spans="1:17" x14ac:dyDescent="0.25">
      <c r="A24" s="118" t="s">
        <v>211</v>
      </c>
      <c r="B24" s="117" t="s">
        <v>1</v>
      </c>
      <c r="C24" s="169">
        <v>205.92</v>
      </c>
      <c r="D24" s="116" t="s">
        <v>152</v>
      </c>
      <c r="E24" s="127"/>
      <c r="F24" s="115"/>
      <c r="G24" s="115"/>
      <c r="H24" s="132"/>
      <c r="I24" s="41"/>
      <c r="J24" s="80" t="s">
        <v>211</v>
      </c>
      <c r="K24" s="95" t="s">
        <v>1</v>
      </c>
      <c r="L24" s="165">
        <v>205.92</v>
      </c>
      <c r="M24" s="99" t="s">
        <v>152</v>
      </c>
      <c r="N24" s="93"/>
      <c r="O24" s="9"/>
      <c r="P24" s="9"/>
      <c r="Q24" s="16"/>
    </row>
    <row r="25" spans="1:17" x14ac:dyDescent="0.25">
      <c r="A25" s="118" t="s">
        <v>212</v>
      </c>
      <c r="B25" s="117" t="s">
        <v>1</v>
      </c>
      <c r="C25" s="169">
        <v>274.41000000000003</v>
      </c>
      <c r="D25" s="116" t="s">
        <v>152</v>
      </c>
      <c r="E25" s="127"/>
      <c r="F25" s="115"/>
      <c r="G25" s="115"/>
      <c r="H25" s="132"/>
      <c r="I25" s="41"/>
      <c r="J25" s="80" t="s">
        <v>212</v>
      </c>
      <c r="K25" s="95" t="s">
        <v>1</v>
      </c>
      <c r="L25" s="165">
        <v>274.41000000000003</v>
      </c>
      <c r="M25" s="99" t="s">
        <v>152</v>
      </c>
      <c r="N25" s="93"/>
      <c r="O25" s="9"/>
      <c r="P25" s="9"/>
      <c r="Q25" s="16"/>
    </row>
    <row r="26" spans="1:17" x14ac:dyDescent="0.25">
      <c r="A26" s="116"/>
      <c r="B26" s="117"/>
      <c r="C26" s="117"/>
      <c r="D26" s="116"/>
      <c r="E26" s="115"/>
      <c r="F26" s="115"/>
      <c r="G26" s="115"/>
      <c r="H26" s="132"/>
      <c r="I26" s="41"/>
      <c r="J26" s="99"/>
      <c r="K26" s="95"/>
      <c r="L26" s="95"/>
      <c r="M26" s="99"/>
      <c r="N26" s="9"/>
      <c r="O26" s="9"/>
      <c r="P26" s="9"/>
      <c r="Q26" s="16"/>
    </row>
    <row r="27" spans="1:17" x14ac:dyDescent="0.25">
      <c r="A27" s="214" t="s">
        <v>256</v>
      </c>
      <c r="B27" s="214"/>
      <c r="C27" s="214"/>
      <c r="D27" s="116"/>
      <c r="E27" s="115"/>
      <c r="F27" s="115"/>
      <c r="G27" s="115"/>
      <c r="H27" s="132"/>
      <c r="I27" s="41"/>
      <c r="J27" s="217" t="s">
        <v>256</v>
      </c>
      <c r="K27" s="217"/>
      <c r="L27" s="217"/>
      <c r="M27" s="99"/>
      <c r="N27" s="9"/>
      <c r="O27" s="9"/>
      <c r="P27" s="9"/>
      <c r="Q27" s="16"/>
    </row>
    <row r="28" spans="1:17" x14ac:dyDescent="0.25">
      <c r="A28" s="118" t="s">
        <v>210</v>
      </c>
      <c r="B28" s="117" t="s">
        <v>1</v>
      </c>
      <c r="C28" s="169">
        <v>706.6</v>
      </c>
      <c r="D28" s="116" t="s">
        <v>110</v>
      </c>
      <c r="E28" s="115"/>
      <c r="F28" s="115"/>
      <c r="G28" s="115"/>
      <c r="H28" s="132"/>
      <c r="I28" s="41"/>
      <c r="J28" s="80" t="s">
        <v>210</v>
      </c>
      <c r="K28" s="95" t="s">
        <v>1</v>
      </c>
      <c r="L28" s="165">
        <v>706.6</v>
      </c>
      <c r="M28" s="99" t="s">
        <v>110</v>
      </c>
      <c r="N28" s="9"/>
      <c r="O28" s="9"/>
      <c r="P28" s="9"/>
      <c r="Q28" s="16"/>
    </row>
    <row r="29" spans="1:17" x14ac:dyDescent="0.25">
      <c r="A29" s="118" t="s">
        <v>211</v>
      </c>
      <c r="B29" s="117" t="s">
        <v>1</v>
      </c>
      <c r="C29" s="169">
        <v>615.5</v>
      </c>
      <c r="D29" s="116" t="s">
        <v>110</v>
      </c>
      <c r="E29" s="115"/>
      <c r="F29" s="115"/>
      <c r="G29" s="115"/>
      <c r="H29" s="132"/>
      <c r="I29" s="41"/>
      <c r="J29" s="80" t="s">
        <v>211</v>
      </c>
      <c r="K29" s="95" t="s">
        <v>1</v>
      </c>
      <c r="L29" s="165">
        <v>615.5</v>
      </c>
      <c r="M29" s="99" t="s">
        <v>110</v>
      </c>
      <c r="N29" s="9"/>
      <c r="O29" s="9"/>
      <c r="P29" s="9"/>
      <c r="Q29" s="16"/>
    </row>
    <row r="30" spans="1:17" x14ac:dyDescent="0.25">
      <c r="A30" s="118" t="s">
        <v>212</v>
      </c>
      <c r="B30" s="117" t="s">
        <v>1</v>
      </c>
      <c r="C30" s="169">
        <v>527.9</v>
      </c>
      <c r="D30" s="116" t="s">
        <v>110</v>
      </c>
      <c r="E30" s="115"/>
      <c r="F30" s="115"/>
      <c r="G30" s="115"/>
      <c r="H30" s="132"/>
      <c r="I30" s="41"/>
      <c r="J30" s="80" t="s">
        <v>212</v>
      </c>
      <c r="K30" s="95" t="s">
        <v>1</v>
      </c>
      <c r="L30" s="165">
        <v>527.9</v>
      </c>
      <c r="M30" s="99" t="s">
        <v>110</v>
      </c>
      <c r="N30" s="9"/>
      <c r="O30" s="9"/>
      <c r="P30" s="9"/>
      <c r="Q30" s="16"/>
    </row>
    <row r="31" spans="1:17" x14ac:dyDescent="0.25">
      <c r="A31" s="116"/>
      <c r="B31" s="117"/>
      <c r="C31" s="117"/>
      <c r="D31" s="116"/>
      <c r="E31" s="115"/>
      <c r="F31" s="115"/>
      <c r="G31" s="115"/>
      <c r="H31" s="132"/>
      <c r="I31" s="41"/>
      <c r="J31" s="99"/>
      <c r="K31" s="95"/>
      <c r="L31" s="95"/>
      <c r="M31" s="99"/>
      <c r="N31" s="9"/>
      <c r="O31" s="9"/>
      <c r="P31" s="9"/>
      <c r="Q31" s="16"/>
    </row>
    <row r="32" spans="1:17" x14ac:dyDescent="0.25">
      <c r="A32" s="214" t="s">
        <v>251</v>
      </c>
      <c r="B32" s="214"/>
      <c r="C32" s="117"/>
      <c r="D32" s="116"/>
      <c r="E32" s="115"/>
      <c r="F32" s="115"/>
      <c r="G32" s="115"/>
      <c r="H32" s="132"/>
      <c r="I32" s="41"/>
      <c r="J32" s="217" t="s">
        <v>251</v>
      </c>
      <c r="K32" s="217"/>
      <c r="L32" s="95"/>
      <c r="M32" s="99"/>
      <c r="N32" s="9"/>
      <c r="O32" s="9"/>
      <c r="P32" s="9"/>
      <c r="Q32" s="16"/>
    </row>
    <row r="33" spans="1:17" x14ac:dyDescent="0.25">
      <c r="A33" s="116"/>
      <c r="B33" s="117"/>
      <c r="C33" s="117"/>
      <c r="D33" s="116"/>
      <c r="E33" s="115"/>
      <c r="F33" s="115"/>
      <c r="G33" s="115"/>
      <c r="H33" s="132"/>
      <c r="I33" s="41"/>
      <c r="J33" s="99"/>
      <c r="K33" s="95"/>
      <c r="L33" s="95"/>
      <c r="M33" s="99"/>
      <c r="N33" s="9"/>
      <c r="O33" s="9"/>
      <c r="P33" s="9"/>
      <c r="Q33" s="16"/>
    </row>
    <row r="34" spans="1:17" x14ac:dyDescent="0.25">
      <c r="A34" s="118" t="s">
        <v>5</v>
      </c>
      <c r="B34" s="117" t="s">
        <v>1</v>
      </c>
      <c r="C34" s="117" t="s">
        <v>304</v>
      </c>
      <c r="D34" s="116"/>
      <c r="E34" s="115"/>
      <c r="F34" s="115"/>
      <c r="G34" s="115"/>
      <c r="H34" s="132"/>
      <c r="I34" s="41"/>
      <c r="J34" s="80" t="s">
        <v>5</v>
      </c>
      <c r="K34" s="95" t="s">
        <v>1</v>
      </c>
      <c r="L34" s="95" t="s">
        <v>304</v>
      </c>
      <c r="M34" s="99"/>
      <c r="N34" s="9"/>
      <c r="O34" s="9"/>
      <c r="P34" s="9"/>
      <c r="Q34" s="16"/>
    </row>
    <row r="35" spans="1:17" x14ac:dyDescent="0.25">
      <c r="A35" s="116"/>
      <c r="B35" s="117"/>
      <c r="C35" s="126"/>
      <c r="D35" s="116"/>
      <c r="E35" s="115"/>
      <c r="F35" s="115"/>
      <c r="G35" s="115"/>
      <c r="H35" s="132"/>
      <c r="I35" s="41"/>
      <c r="J35" s="99"/>
      <c r="K35" s="95"/>
      <c r="L35" s="14"/>
      <c r="M35" s="99"/>
      <c r="N35" s="9"/>
      <c r="O35" s="9"/>
      <c r="P35" s="9"/>
      <c r="Q35" s="16"/>
    </row>
    <row r="36" spans="1:17" x14ac:dyDescent="0.25">
      <c r="A36" s="116" t="s">
        <v>111</v>
      </c>
      <c r="B36" s="117"/>
      <c r="C36" s="117"/>
      <c r="D36" s="116"/>
      <c r="E36" s="115"/>
      <c r="F36" s="115"/>
      <c r="G36" s="115"/>
      <c r="H36" s="132"/>
      <c r="I36" s="41"/>
      <c r="J36" s="99" t="s">
        <v>111</v>
      </c>
      <c r="K36" s="95"/>
      <c r="L36" s="95"/>
      <c r="M36" s="99"/>
      <c r="N36" s="9"/>
      <c r="O36" s="9"/>
      <c r="P36" s="9"/>
      <c r="Q36" s="16"/>
    </row>
    <row r="37" spans="1:17" x14ac:dyDescent="0.25">
      <c r="A37" s="116"/>
      <c r="B37" s="117"/>
      <c r="C37" s="117"/>
      <c r="D37" s="116"/>
      <c r="E37" s="115"/>
      <c r="F37" s="115"/>
      <c r="G37" s="115"/>
      <c r="H37" s="132"/>
      <c r="I37" s="41"/>
      <c r="J37" s="99"/>
      <c r="K37" s="95"/>
      <c r="L37" s="95"/>
      <c r="M37" s="99"/>
      <c r="N37" s="9"/>
      <c r="O37" s="9"/>
      <c r="P37" s="9"/>
      <c r="Q37" s="16"/>
    </row>
    <row r="38" spans="1:17" x14ac:dyDescent="0.25">
      <c r="A38" s="118" t="s">
        <v>165</v>
      </c>
      <c r="B38" s="117" t="s">
        <v>1</v>
      </c>
      <c r="C38" s="117" t="s">
        <v>166</v>
      </c>
      <c r="D38" s="116"/>
      <c r="E38" s="116"/>
      <c r="F38" s="116"/>
      <c r="G38" s="116"/>
      <c r="H38" s="116"/>
      <c r="I38" s="41"/>
      <c r="J38" s="80" t="s">
        <v>165</v>
      </c>
      <c r="K38" s="95" t="s">
        <v>1</v>
      </c>
      <c r="L38" s="95" t="s">
        <v>166</v>
      </c>
      <c r="M38" s="99"/>
      <c r="N38" s="99"/>
      <c r="O38" s="99"/>
      <c r="P38" s="99"/>
      <c r="Q38" s="99"/>
    </row>
    <row r="39" spans="1:17" x14ac:dyDescent="0.25">
      <c r="A39" s="123"/>
      <c r="B39" s="171"/>
      <c r="C39" s="171"/>
      <c r="D39" s="171"/>
      <c r="E39" s="115"/>
      <c r="F39" s="115"/>
      <c r="G39" s="115"/>
      <c r="H39" s="116"/>
      <c r="I39" s="46"/>
      <c r="J39" s="11"/>
      <c r="K39" s="49"/>
      <c r="L39" s="49"/>
      <c r="M39" s="49"/>
      <c r="N39" s="9"/>
      <c r="O39" s="9"/>
      <c r="P39" s="9"/>
      <c r="Q39" s="99"/>
    </row>
    <row r="40" spans="1:17" x14ac:dyDescent="0.25">
      <c r="A40" s="238" t="s">
        <v>222</v>
      </c>
      <c r="B40" s="238"/>
      <c r="C40" s="238"/>
      <c r="D40" s="171"/>
      <c r="E40" s="115"/>
      <c r="F40" s="115"/>
      <c r="G40" s="115"/>
      <c r="H40" s="116"/>
      <c r="I40" s="46"/>
      <c r="J40" s="242" t="s">
        <v>222</v>
      </c>
      <c r="K40" s="242"/>
      <c r="L40" s="242"/>
      <c r="M40" s="49"/>
      <c r="N40" s="9"/>
      <c r="O40" s="9"/>
      <c r="P40" s="9"/>
      <c r="Q40" s="99"/>
    </row>
    <row r="41" spans="1:17" x14ac:dyDescent="0.25">
      <c r="A41" s="123"/>
      <c r="B41" s="171"/>
      <c r="C41" s="171"/>
      <c r="D41" s="171"/>
      <c r="E41" s="115"/>
      <c r="F41" s="115"/>
      <c r="G41" s="115"/>
      <c r="H41" s="116"/>
      <c r="I41" s="46"/>
      <c r="J41" s="11"/>
      <c r="K41" s="49"/>
      <c r="L41" s="49"/>
      <c r="M41" s="49"/>
      <c r="N41" s="9"/>
      <c r="O41" s="9"/>
      <c r="P41" s="9"/>
      <c r="Q41" s="99"/>
    </row>
    <row r="42" spans="1:17" ht="16.5" x14ac:dyDescent="0.25">
      <c r="A42" s="120" t="s">
        <v>223</v>
      </c>
      <c r="B42" s="121" t="s">
        <v>1</v>
      </c>
      <c r="C42" s="123" t="s">
        <v>230</v>
      </c>
      <c r="D42" s="123"/>
      <c r="E42" s="115"/>
      <c r="F42" s="115"/>
      <c r="G42" s="115"/>
      <c r="H42" s="116"/>
      <c r="I42" s="46"/>
      <c r="J42" s="81" t="s">
        <v>223</v>
      </c>
      <c r="K42" s="12" t="s">
        <v>1</v>
      </c>
      <c r="L42" s="11" t="s">
        <v>230</v>
      </c>
      <c r="M42" s="11"/>
      <c r="N42" s="9"/>
      <c r="O42" s="9"/>
      <c r="P42" s="9"/>
      <c r="Q42" s="99"/>
    </row>
    <row r="43" spans="1:17" x14ac:dyDescent="0.25">
      <c r="A43" s="123"/>
      <c r="B43" s="121"/>
      <c r="C43" s="123"/>
      <c r="D43" s="123"/>
      <c r="E43" s="115"/>
      <c r="F43" s="115"/>
      <c r="G43" s="115"/>
      <c r="H43" s="116"/>
      <c r="I43" s="46"/>
      <c r="J43" s="11"/>
      <c r="K43" s="12"/>
      <c r="L43" s="11"/>
      <c r="M43" s="11"/>
      <c r="N43" s="9"/>
      <c r="O43" s="9"/>
      <c r="P43" s="9"/>
      <c r="Q43" s="99"/>
    </row>
    <row r="44" spans="1:17" x14ac:dyDescent="0.25">
      <c r="A44" s="238" t="s">
        <v>224</v>
      </c>
      <c r="B44" s="238"/>
      <c r="C44" s="238"/>
      <c r="D44" s="123"/>
      <c r="E44" s="115"/>
      <c r="F44" s="115"/>
      <c r="G44" s="115"/>
      <c r="H44" s="116"/>
      <c r="I44" s="46"/>
      <c r="J44" s="242" t="s">
        <v>224</v>
      </c>
      <c r="K44" s="242"/>
      <c r="L44" s="242"/>
      <c r="M44" s="11"/>
      <c r="N44" s="9"/>
      <c r="O44" s="9"/>
      <c r="P44" s="9"/>
      <c r="Q44" s="99"/>
    </row>
    <row r="45" spans="1:17" x14ac:dyDescent="0.25">
      <c r="A45" s="123"/>
      <c r="B45" s="121"/>
      <c r="C45" s="123"/>
      <c r="D45" s="123"/>
      <c r="E45" s="115"/>
      <c r="F45" s="115"/>
      <c r="G45" s="115"/>
      <c r="H45" s="116"/>
      <c r="I45" s="46"/>
      <c r="J45" s="11"/>
      <c r="K45" s="12"/>
      <c r="L45" s="11"/>
      <c r="M45" s="11"/>
      <c r="N45" s="9"/>
      <c r="O45" s="9"/>
      <c r="P45" s="9"/>
      <c r="Q45" s="99"/>
    </row>
    <row r="46" spans="1:17" ht="16.5" x14ac:dyDescent="0.25">
      <c r="A46" s="120" t="s">
        <v>225</v>
      </c>
      <c r="B46" s="121" t="s">
        <v>1</v>
      </c>
      <c r="C46" s="123" t="s">
        <v>231</v>
      </c>
      <c r="D46" s="123"/>
      <c r="E46" s="115"/>
      <c r="F46" s="115"/>
      <c r="G46" s="115"/>
      <c r="H46" s="116"/>
      <c r="I46" s="46"/>
      <c r="J46" s="81" t="s">
        <v>225</v>
      </c>
      <c r="K46" s="12" t="s">
        <v>1</v>
      </c>
      <c r="L46" s="11" t="s">
        <v>231</v>
      </c>
      <c r="M46" s="11"/>
      <c r="N46" s="9"/>
      <c r="O46" s="9"/>
      <c r="P46" s="9"/>
      <c r="Q46" s="99"/>
    </row>
    <row r="47" spans="1:17" x14ac:dyDescent="0.25">
      <c r="A47" s="123"/>
      <c r="B47" s="121"/>
      <c r="C47" s="123"/>
      <c r="D47" s="123"/>
      <c r="E47" s="115"/>
      <c r="F47" s="115"/>
      <c r="G47" s="115"/>
      <c r="H47" s="116"/>
      <c r="I47" s="46"/>
      <c r="J47" s="11"/>
      <c r="K47" s="12"/>
      <c r="L47" s="11"/>
      <c r="M47" s="11"/>
      <c r="N47" s="9"/>
      <c r="O47" s="9"/>
      <c r="P47" s="9"/>
      <c r="Q47" s="99"/>
    </row>
    <row r="48" spans="1:17" x14ac:dyDescent="0.25">
      <c r="A48" s="238" t="s">
        <v>257</v>
      </c>
      <c r="B48" s="238"/>
      <c r="C48" s="238"/>
      <c r="D48" s="123"/>
      <c r="E48" s="115"/>
      <c r="F48" s="115"/>
      <c r="G48" s="115"/>
      <c r="H48" s="116"/>
      <c r="I48" s="46"/>
      <c r="J48" s="242" t="s">
        <v>257</v>
      </c>
      <c r="K48" s="242"/>
      <c r="L48" s="242"/>
      <c r="M48" s="11"/>
      <c r="N48" s="9"/>
      <c r="O48" s="9"/>
      <c r="P48" s="9"/>
      <c r="Q48" s="99"/>
    </row>
    <row r="49" spans="1:17" x14ac:dyDescent="0.25">
      <c r="A49" s="116"/>
      <c r="B49" s="117"/>
      <c r="C49" s="117"/>
      <c r="D49" s="116"/>
      <c r="E49" s="115"/>
      <c r="F49" s="115"/>
      <c r="G49" s="116"/>
      <c r="H49" s="132"/>
      <c r="I49" s="41"/>
      <c r="J49" s="99"/>
      <c r="K49" s="95"/>
      <c r="L49" s="95"/>
      <c r="M49" s="99"/>
      <c r="N49" s="9"/>
      <c r="O49" s="9"/>
      <c r="P49" s="99"/>
      <c r="Q49" s="16"/>
    </row>
    <row r="50" spans="1:17" ht="16.5" x14ac:dyDescent="0.3">
      <c r="A50" s="118" t="s">
        <v>214</v>
      </c>
      <c r="B50" s="117" t="s">
        <v>1</v>
      </c>
      <c r="C50" s="125" t="s">
        <v>215</v>
      </c>
      <c r="D50" s="116"/>
      <c r="E50" s="115"/>
      <c r="F50" s="115"/>
      <c r="G50" s="119"/>
      <c r="H50" s="132"/>
      <c r="I50" s="41"/>
      <c r="J50" s="80" t="s">
        <v>214</v>
      </c>
      <c r="K50" s="95" t="s">
        <v>1</v>
      </c>
      <c r="L50" s="94" t="s">
        <v>215</v>
      </c>
      <c r="M50" s="99"/>
      <c r="N50" s="9"/>
      <c r="O50" s="9"/>
      <c r="P50" s="10"/>
      <c r="Q50" s="16"/>
    </row>
    <row r="51" spans="1:17" x14ac:dyDescent="0.25">
      <c r="A51" s="116"/>
      <c r="B51" s="117"/>
      <c r="C51" s="125"/>
      <c r="D51" s="116"/>
      <c r="E51" s="115"/>
      <c r="F51" s="115"/>
      <c r="G51" s="119"/>
      <c r="H51" s="132"/>
      <c r="I51" s="41"/>
      <c r="J51" s="99"/>
      <c r="K51" s="95"/>
      <c r="L51" s="94"/>
      <c r="M51" s="99"/>
      <c r="N51" s="9"/>
      <c r="O51" s="9"/>
      <c r="P51" s="10"/>
      <c r="Q51" s="16"/>
    </row>
    <row r="52" spans="1:17" x14ac:dyDescent="0.25">
      <c r="A52" s="214" t="s">
        <v>258</v>
      </c>
      <c r="B52" s="214"/>
      <c r="C52" s="214"/>
      <c r="D52" s="214"/>
      <c r="E52" s="115"/>
      <c r="F52" s="115"/>
      <c r="G52" s="119"/>
      <c r="H52" s="132"/>
      <c r="I52" s="41"/>
      <c r="J52" s="217" t="s">
        <v>258</v>
      </c>
      <c r="K52" s="217"/>
      <c r="L52" s="217"/>
      <c r="M52" s="217"/>
      <c r="N52" s="9"/>
      <c r="O52" s="9"/>
      <c r="P52" s="10"/>
      <c r="Q52" s="16"/>
    </row>
    <row r="53" spans="1:17" x14ac:dyDescent="0.25">
      <c r="A53" s="116"/>
      <c r="B53" s="117"/>
      <c r="C53" s="117"/>
      <c r="D53" s="116"/>
      <c r="E53" s="115"/>
      <c r="F53" s="115"/>
      <c r="G53" s="116"/>
      <c r="H53" s="132"/>
      <c r="I53" s="41"/>
      <c r="J53" s="99"/>
      <c r="K53" s="95"/>
      <c r="L53" s="95"/>
      <c r="M53" s="99"/>
      <c r="N53" s="9"/>
      <c r="O53" s="9"/>
      <c r="P53" s="99"/>
      <c r="Q53" s="16"/>
    </row>
    <row r="54" spans="1:17" ht="16.5" x14ac:dyDescent="0.3">
      <c r="A54" s="118" t="s">
        <v>216</v>
      </c>
      <c r="B54" s="117" t="s">
        <v>1</v>
      </c>
      <c r="C54" s="117" t="s">
        <v>217</v>
      </c>
      <c r="D54" s="116"/>
      <c r="E54" s="115"/>
      <c r="F54" s="115"/>
      <c r="G54" s="116"/>
      <c r="H54" s="132"/>
      <c r="I54" s="41"/>
      <c r="J54" s="80" t="s">
        <v>216</v>
      </c>
      <c r="K54" s="95" t="s">
        <v>1</v>
      </c>
      <c r="L54" s="95" t="s">
        <v>217</v>
      </c>
      <c r="M54" s="99"/>
      <c r="N54" s="9"/>
      <c r="O54" s="9"/>
      <c r="P54" s="99"/>
      <c r="Q54" s="16"/>
    </row>
    <row r="55" spans="1:17" x14ac:dyDescent="0.25">
      <c r="A55" s="116"/>
      <c r="B55" s="117"/>
      <c r="C55" s="117"/>
      <c r="D55" s="116"/>
      <c r="E55" s="115"/>
      <c r="F55" s="115"/>
      <c r="G55" s="116"/>
      <c r="H55" s="132"/>
      <c r="I55" s="41"/>
      <c r="J55" s="99"/>
      <c r="K55" s="95"/>
      <c r="L55" s="95"/>
      <c r="M55" s="99"/>
      <c r="N55" s="9"/>
      <c r="O55" s="9"/>
      <c r="P55" s="99"/>
      <c r="Q55" s="16"/>
    </row>
    <row r="56" spans="1:17" x14ac:dyDescent="0.25">
      <c r="A56" s="215" t="s">
        <v>112</v>
      </c>
      <c r="B56" s="215"/>
      <c r="C56" s="215"/>
      <c r="D56" s="128"/>
      <c r="E56" s="128"/>
      <c r="F56" s="128"/>
      <c r="G56" s="116"/>
      <c r="H56" s="132"/>
      <c r="I56" s="43"/>
      <c r="J56" s="219" t="s">
        <v>112</v>
      </c>
      <c r="K56" s="219"/>
      <c r="L56" s="219"/>
      <c r="M56" s="98"/>
      <c r="N56" s="98"/>
      <c r="O56" s="98"/>
      <c r="P56" s="99"/>
      <c r="Q56" s="16"/>
    </row>
    <row r="57" spans="1:17" x14ac:dyDescent="0.25">
      <c r="A57" s="128"/>
      <c r="B57" s="129"/>
      <c r="C57" s="129"/>
      <c r="D57" s="128"/>
      <c r="E57" s="128"/>
      <c r="F57" s="128"/>
      <c r="G57" s="128"/>
      <c r="H57" s="132"/>
      <c r="I57" s="44"/>
      <c r="J57" s="98"/>
      <c r="K57" s="96"/>
      <c r="L57" s="96"/>
      <c r="M57" s="98"/>
      <c r="N57" s="98"/>
      <c r="O57" s="98"/>
      <c r="P57" s="98"/>
      <c r="Q57" s="16"/>
    </row>
    <row r="58" spans="1:17" x14ac:dyDescent="0.25">
      <c r="A58" s="224" t="s">
        <v>154</v>
      </c>
      <c r="B58" s="224"/>
      <c r="C58" s="133"/>
      <c r="D58" s="128"/>
      <c r="E58" s="129"/>
      <c r="F58" s="147"/>
      <c r="G58" s="132"/>
      <c r="H58" s="132"/>
      <c r="I58" s="44"/>
      <c r="J58" s="223" t="s">
        <v>154</v>
      </c>
      <c r="K58" s="223"/>
      <c r="L58" s="97"/>
      <c r="M58" s="98"/>
      <c r="N58" s="96"/>
      <c r="O58" s="104"/>
      <c r="P58" s="16"/>
      <c r="Q58" s="16"/>
    </row>
    <row r="59" spans="1:17" x14ac:dyDescent="0.25">
      <c r="A59" s="134"/>
      <c r="B59" s="172"/>
      <c r="C59" s="236" t="s">
        <v>157</v>
      </c>
      <c r="D59" s="236"/>
      <c r="E59" s="236"/>
      <c r="F59" s="147"/>
      <c r="G59" s="132"/>
      <c r="H59" s="132"/>
      <c r="I59" s="44"/>
      <c r="J59" s="100"/>
      <c r="K59" s="50"/>
      <c r="L59" s="243" t="s">
        <v>157</v>
      </c>
      <c r="M59" s="243"/>
      <c r="N59" s="243"/>
      <c r="O59" s="104"/>
      <c r="P59" s="16"/>
      <c r="Q59" s="16"/>
    </row>
    <row r="60" spans="1:17" ht="30" x14ac:dyDescent="0.25">
      <c r="A60" s="173" t="s">
        <v>155</v>
      </c>
      <c r="B60" s="173" t="s">
        <v>156</v>
      </c>
      <c r="C60" s="174" t="s">
        <v>159</v>
      </c>
      <c r="D60" s="174" t="s">
        <v>160</v>
      </c>
      <c r="E60" s="174" t="s">
        <v>161</v>
      </c>
      <c r="F60" s="147"/>
      <c r="G60" s="132"/>
      <c r="H60" s="132"/>
      <c r="I60" s="44"/>
      <c r="J60" s="102" t="s">
        <v>155</v>
      </c>
      <c r="K60" s="102" t="s">
        <v>156</v>
      </c>
      <c r="L60" s="51" t="s">
        <v>159</v>
      </c>
      <c r="M60" s="51" t="s">
        <v>160</v>
      </c>
      <c r="N60" s="51" t="s">
        <v>161</v>
      </c>
      <c r="O60" s="104"/>
      <c r="P60" s="16"/>
      <c r="Q60" s="16"/>
    </row>
    <row r="61" spans="1:17" x14ac:dyDescent="0.25">
      <c r="A61" s="175"/>
      <c r="B61" s="176" t="s">
        <v>158</v>
      </c>
      <c r="C61" s="176" t="s">
        <v>5</v>
      </c>
      <c r="D61" s="176" t="s">
        <v>5</v>
      </c>
      <c r="E61" s="176" t="s">
        <v>5</v>
      </c>
      <c r="F61" s="147"/>
      <c r="G61" s="132"/>
      <c r="H61" s="132"/>
      <c r="I61" s="44"/>
      <c r="J61" s="52"/>
      <c r="K61" s="53" t="s">
        <v>158</v>
      </c>
      <c r="L61" s="53" t="s">
        <v>5</v>
      </c>
      <c r="M61" s="53" t="s">
        <v>5</v>
      </c>
      <c r="N61" s="53" t="s">
        <v>5</v>
      </c>
      <c r="O61" s="104"/>
      <c r="P61" s="16"/>
      <c r="Q61" s="16"/>
    </row>
    <row r="62" spans="1:17" ht="16.5" x14ac:dyDescent="0.3">
      <c r="A62" s="130" t="s">
        <v>162</v>
      </c>
      <c r="B62" s="136">
        <v>0.03</v>
      </c>
      <c r="C62" s="129">
        <v>4.3499999999999996</v>
      </c>
      <c r="D62" s="129">
        <v>3.15</v>
      </c>
      <c r="E62" s="129">
        <v>2.5499999999999998</v>
      </c>
      <c r="F62" s="147"/>
      <c r="G62" s="132"/>
      <c r="H62" s="132"/>
      <c r="I62" s="44"/>
      <c r="J62" s="78" t="s">
        <v>162</v>
      </c>
      <c r="K62" s="20">
        <f>L9</f>
        <v>0.03</v>
      </c>
      <c r="L62" s="166">
        <v>4.3499999999999996</v>
      </c>
      <c r="M62" s="166">
        <v>3.15</v>
      </c>
      <c r="N62" s="166">
        <v>2.5499999999999998</v>
      </c>
      <c r="O62" s="104"/>
      <c r="P62" s="16"/>
      <c r="Q62" s="16"/>
    </row>
    <row r="63" spans="1:17" ht="16.5" x14ac:dyDescent="0.3">
      <c r="A63" s="130" t="s">
        <v>163</v>
      </c>
      <c r="B63" s="136">
        <v>0.95</v>
      </c>
      <c r="C63" s="129">
        <v>0.90900000000000003</v>
      </c>
      <c r="D63" s="129">
        <v>0.94499999999999995</v>
      </c>
      <c r="E63" s="129">
        <v>0.96199999999999997</v>
      </c>
      <c r="F63" s="147"/>
      <c r="G63" s="132"/>
      <c r="H63" s="132"/>
      <c r="I63" s="44"/>
      <c r="J63" s="78" t="s">
        <v>163</v>
      </c>
      <c r="K63" s="20">
        <f>L10</f>
        <v>0.95</v>
      </c>
      <c r="L63" s="166">
        <v>0.90900000000000003</v>
      </c>
      <c r="M63" s="166">
        <v>0.94499999999999995</v>
      </c>
      <c r="N63" s="166">
        <v>0.96199999999999997</v>
      </c>
      <c r="O63" s="104"/>
      <c r="P63" s="16"/>
      <c r="Q63" s="16"/>
    </row>
    <row r="64" spans="1:17" ht="16.5" x14ac:dyDescent="0.3">
      <c r="A64" s="130" t="s">
        <v>164</v>
      </c>
      <c r="B64" s="177">
        <v>0.02</v>
      </c>
      <c r="C64" s="129">
        <v>0.309</v>
      </c>
      <c r="D64" s="129">
        <v>0.39800000000000002</v>
      </c>
      <c r="E64" s="129">
        <v>0.49299999999999999</v>
      </c>
      <c r="F64" s="147"/>
      <c r="G64" s="132"/>
      <c r="H64" s="132"/>
      <c r="I64" s="44"/>
      <c r="J64" s="78" t="s">
        <v>164</v>
      </c>
      <c r="K64" s="54">
        <f>L11</f>
        <v>0.02</v>
      </c>
      <c r="L64" s="166">
        <v>0.309</v>
      </c>
      <c r="M64" s="166">
        <v>0.39800000000000002</v>
      </c>
      <c r="N64" s="166">
        <v>0.49299999999999999</v>
      </c>
      <c r="O64" s="104"/>
      <c r="P64" s="16"/>
      <c r="Q64" s="16"/>
    </row>
    <row r="65" spans="1:17" x14ac:dyDescent="0.25">
      <c r="A65" s="128"/>
      <c r="B65" s="136">
        <f>SUM(B62:B64)</f>
        <v>1</v>
      </c>
      <c r="C65" s="133"/>
      <c r="D65" s="128"/>
      <c r="E65" s="129"/>
      <c r="F65" s="147"/>
      <c r="G65" s="132"/>
      <c r="H65" s="132"/>
      <c r="I65" s="44"/>
      <c r="J65" s="98"/>
      <c r="K65" s="20">
        <f>SUM(K62:K64)</f>
        <v>1</v>
      </c>
      <c r="L65" s="97"/>
      <c r="M65" s="98"/>
      <c r="N65" s="96"/>
      <c r="O65" s="104"/>
      <c r="P65" s="16"/>
      <c r="Q65" s="16"/>
    </row>
    <row r="66" spans="1:17" ht="30.75" thickBot="1" x14ac:dyDescent="0.3">
      <c r="A66" s="178" t="s">
        <v>213</v>
      </c>
      <c r="B66" s="129"/>
      <c r="C66" s="133"/>
      <c r="D66" s="128"/>
      <c r="E66" s="129"/>
      <c r="F66" s="147"/>
      <c r="G66" s="132"/>
      <c r="H66" s="132"/>
      <c r="I66" s="44"/>
      <c r="J66" s="85" t="s">
        <v>213</v>
      </c>
      <c r="K66" s="96"/>
      <c r="L66" s="97"/>
      <c r="M66" s="98"/>
      <c r="N66" s="96"/>
      <c r="O66" s="104"/>
      <c r="P66" s="16"/>
      <c r="Q66" s="16"/>
    </row>
    <row r="67" spans="1:17" x14ac:dyDescent="0.25">
      <c r="A67" s="134"/>
      <c r="B67" s="172"/>
      <c r="C67" s="236" t="s">
        <v>157</v>
      </c>
      <c r="D67" s="236"/>
      <c r="E67" s="236"/>
      <c r="F67" s="236"/>
      <c r="G67" s="236"/>
      <c r="H67" s="236"/>
      <c r="I67" s="44"/>
      <c r="J67" s="100"/>
      <c r="K67" s="50"/>
      <c r="L67" s="243" t="s">
        <v>157</v>
      </c>
      <c r="M67" s="243"/>
      <c r="N67" s="243"/>
      <c r="O67" s="243"/>
      <c r="P67" s="243"/>
      <c r="Q67" s="243"/>
    </row>
    <row r="68" spans="1:17" ht="30" customHeight="1" x14ac:dyDescent="0.25">
      <c r="A68" s="173" t="s">
        <v>155</v>
      </c>
      <c r="B68" s="173" t="s">
        <v>156</v>
      </c>
      <c r="C68" s="236" t="s">
        <v>208</v>
      </c>
      <c r="D68" s="236"/>
      <c r="E68" s="235" t="s">
        <v>207</v>
      </c>
      <c r="F68" s="235"/>
      <c r="G68" s="235" t="s">
        <v>209</v>
      </c>
      <c r="H68" s="235"/>
      <c r="I68" s="44"/>
      <c r="J68" s="102" t="s">
        <v>155</v>
      </c>
      <c r="K68" s="102" t="s">
        <v>156</v>
      </c>
      <c r="L68" s="243" t="s">
        <v>208</v>
      </c>
      <c r="M68" s="243"/>
      <c r="N68" s="244" t="s">
        <v>207</v>
      </c>
      <c r="O68" s="244"/>
      <c r="P68" s="244" t="s">
        <v>209</v>
      </c>
      <c r="Q68" s="244"/>
    </row>
    <row r="69" spans="1:17" x14ac:dyDescent="0.25">
      <c r="A69" s="179"/>
      <c r="B69" s="176" t="s">
        <v>158</v>
      </c>
      <c r="C69" s="176" t="s">
        <v>5</v>
      </c>
      <c r="D69" s="176" t="s">
        <v>165</v>
      </c>
      <c r="E69" s="176" t="s">
        <v>5</v>
      </c>
      <c r="F69" s="180" t="s">
        <v>165</v>
      </c>
      <c r="G69" s="180" t="s">
        <v>5</v>
      </c>
      <c r="H69" s="180" t="s">
        <v>165</v>
      </c>
      <c r="I69" s="44"/>
      <c r="J69" s="55"/>
      <c r="K69" s="53" t="s">
        <v>158</v>
      </c>
      <c r="L69" s="53" t="s">
        <v>5</v>
      </c>
      <c r="M69" s="53" t="s">
        <v>165</v>
      </c>
      <c r="N69" s="53" t="s">
        <v>5</v>
      </c>
      <c r="O69" s="56" t="s">
        <v>165</v>
      </c>
      <c r="P69" s="56" t="s">
        <v>5</v>
      </c>
      <c r="Q69" s="56" t="s">
        <v>165</v>
      </c>
    </row>
    <row r="70" spans="1:17" ht="16.5" x14ac:dyDescent="0.3">
      <c r="A70" s="130" t="s">
        <v>162</v>
      </c>
      <c r="B70" s="129">
        <v>0.03</v>
      </c>
      <c r="C70" s="129">
        <f>C62</f>
        <v>4.3499999999999996</v>
      </c>
      <c r="D70" s="181">
        <f>C70*B70</f>
        <v>0.13049999999999998</v>
      </c>
      <c r="E70" s="129">
        <f>D62</f>
        <v>3.15</v>
      </c>
      <c r="F70" s="147">
        <f>E70*B70</f>
        <v>9.4500000000000001E-2</v>
      </c>
      <c r="G70" s="147">
        <f>E62</f>
        <v>2.5499999999999998</v>
      </c>
      <c r="H70" s="147">
        <f>G70*B70</f>
        <v>7.6499999999999999E-2</v>
      </c>
      <c r="I70" s="44"/>
      <c r="J70" s="78" t="s">
        <v>162</v>
      </c>
      <c r="K70" s="96">
        <f>L9</f>
        <v>0.03</v>
      </c>
      <c r="L70" s="96">
        <f>L62</f>
        <v>4.3499999999999996</v>
      </c>
      <c r="M70" s="57">
        <f>L70*K70</f>
        <v>0.13049999999999998</v>
      </c>
      <c r="N70" s="96">
        <f>M62</f>
        <v>3.15</v>
      </c>
      <c r="O70" s="104">
        <f>N70*K70</f>
        <v>9.4500000000000001E-2</v>
      </c>
      <c r="P70" s="104">
        <f>N62</f>
        <v>2.5499999999999998</v>
      </c>
      <c r="Q70" s="104">
        <f>P70*K70</f>
        <v>7.6499999999999999E-2</v>
      </c>
    </row>
    <row r="71" spans="1:17" ht="16.5" x14ac:dyDescent="0.3">
      <c r="A71" s="130" t="s">
        <v>163</v>
      </c>
      <c r="B71" s="129">
        <v>0.95</v>
      </c>
      <c r="C71" s="129">
        <f>C63</f>
        <v>0.90900000000000003</v>
      </c>
      <c r="D71" s="181">
        <f>C71*B71</f>
        <v>0.86355000000000004</v>
      </c>
      <c r="E71" s="129">
        <f>D63</f>
        <v>0.94499999999999995</v>
      </c>
      <c r="F71" s="147">
        <f>E71*B71</f>
        <v>0.89774999999999994</v>
      </c>
      <c r="G71" s="147">
        <f>E63</f>
        <v>0.96199999999999997</v>
      </c>
      <c r="H71" s="147">
        <f>G71*B71</f>
        <v>0.91389999999999993</v>
      </c>
      <c r="I71" s="44"/>
      <c r="J71" s="78" t="s">
        <v>163</v>
      </c>
      <c r="K71" s="96">
        <f>L10</f>
        <v>0.95</v>
      </c>
      <c r="L71" s="96">
        <f>L63</f>
        <v>0.90900000000000003</v>
      </c>
      <c r="M71" s="57">
        <f>L71*K71</f>
        <v>0.86355000000000004</v>
      </c>
      <c r="N71" s="96">
        <f>M63</f>
        <v>0.94499999999999995</v>
      </c>
      <c r="O71" s="104">
        <f>N71*K71</f>
        <v>0.89774999999999994</v>
      </c>
      <c r="P71" s="104">
        <f>N63</f>
        <v>0.96199999999999997</v>
      </c>
      <c r="Q71" s="104">
        <f>P71*K71</f>
        <v>0.91389999999999993</v>
      </c>
    </row>
    <row r="72" spans="1:17" ht="16.5" x14ac:dyDescent="0.3">
      <c r="A72" s="130" t="s">
        <v>164</v>
      </c>
      <c r="B72" s="182">
        <v>0.02</v>
      </c>
      <c r="C72" s="129">
        <f>C64</f>
        <v>0.309</v>
      </c>
      <c r="D72" s="183">
        <f>C72*B72</f>
        <v>6.1799999999999997E-3</v>
      </c>
      <c r="E72" s="129">
        <f>D64</f>
        <v>0.39800000000000002</v>
      </c>
      <c r="F72" s="184">
        <f>E72*B72</f>
        <v>7.9600000000000001E-3</v>
      </c>
      <c r="G72" s="147">
        <f>E64</f>
        <v>0.49299999999999999</v>
      </c>
      <c r="H72" s="184">
        <f>G72*B72</f>
        <v>9.8600000000000007E-3</v>
      </c>
      <c r="I72" s="44"/>
      <c r="J72" s="78" t="s">
        <v>164</v>
      </c>
      <c r="K72" s="58">
        <f>L11</f>
        <v>0.02</v>
      </c>
      <c r="L72" s="96">
        <f>L64</f>
        <v>0.309</v>
      </c>
      <c r="M72" s="59">
        <f>L72*K72</f>
        <v>6.1799999999999997E-3</v>
      </c>
      <c r="N72" s="96">
        <f>M64</f>
        <v>0.39800000000000002</v>
      </c>
      <c r="O72" s="60">
        <f>N72*K72</f>
        <v>7.9600000000000001E-3</v>
      </c>
      <c r="P72" s="104">
        <f>N64</f>
        <v>0.49299999999999999</v>
      </c>
      <c r="Q72" s="60">
        <f>P72*K72</f>
        <v>9.8600000000000007E-3</v>
      </c>
    </row>
    <row r="73" spans="1:17" x14ac:dyDescent="0.25">
      <c r="A73" s="128"/>
      <c r="B73" s="136">
        <f>SUM(B70:B72)</f>
        <v>1</v>
      </c>
      <c r="C73" s="129"/>
      <c r="D73" s="147">
        <f>SUM(D70:D72)</f>
        <v>1.00023</v>
      </c>
      <c r="E73" s="129"/>
      <c r="F73" s="147">
        <f>SUM(F70:F72)</f>
        <v>1.00021</v>
      </c>
      <c r="G73" s="132"/>
      <c r="H73" s="147">
        <f>SUM(H70:H72)</f>
        <v>1.0002599999999999</v>
      </c>
      <c r="I73" s="44"/>
      <c r="J73" s="98"/>
      <c r="K73" s="20">
        <f>SUM(K70:K72)</f>
        <v>1</v>
      </c>
      <c r="L73" s="96"/>
      <c r="M73" s="104">
        <f>SUM(M70:M72)</f>
        <v>1.00023</v>
      </c>
      <c r="N73" s="96"/>
      <c r="O73" s="104">
        <f>SUM(O70:O72)</f>
        <v>1.00021</v>
      </c>
      <c r="P73" s="16"/>
      <c r="Q73" s="104">
        <f>SUM(Q70:Q72)</f>
        <v>1.0002599999999999</v>
      </c>
    </row>
    <row r="74" spans="1:17" ht="30.75" thickBot="1" x14ac:dyDescent="0.3">
      <c r="A74" s="178" t="s">
        <v>291</v>
      </c>
      <c r="B74" s="129"/>
      <c r="C74" s="133"/>
      <c r="D74" s="128"/>
      <c r="E74" s="129"/>
      <c r="F74" s="147"/>
      <c r="G74" s="132"/>
      <c r="H74" s="132"/>
      <c r="I74" s="44"/>
      <c r="J74" s="85" t="s">
        <v>291</v>
      </c>
      <c r="K74" s="96"/>
      <c r="L74" s="97"/>
      <c r="M74" s="98"/>
      <c r="N74" s="96"/>
      <c r="O74" s="104"/>
      <c r="P74" s="16"/>
      <c r="Q74" s="16"/>
    </row>
    <row r="75" spans="1:17" ht="30" customHeight="1" x14ac:dyDescent="0.3">
      <c r="A75" s="185" t="s">
        <v>221</v>
      </c>
      <c r="B75" s="129" t="s">
        <v>1</v>
      </c>
      <c r="C75" s="237">
        <f>(D70*C6)+(D71*C7)+(D72*C8)</f>
        <v>42.362435939999997</v>
      </c>
      <c r="D75" s="237"/>
      <c r="E75" s="237">
        <f>(F70*C6)+(F71*C7)+(F72*C8)</f>
        <v>42.891458079999992</v>
      </c>
      <c r="F75" s="237"/>
      <c r="G75" s="237">
        <f>(H70*C6)+(H71*C7)+(H72*C8)</f>
        <v>43.172782179999999</v>
      </c>
      <c r="H75" s="237"/>
      <c r="I75" s="44"/>
      <c r="J75" s="84" t="s">
        <v>221</v>
      </c>
      <c r="K75" s="96" t="s">
        <v>1</v>
      </c>
      <c r="L75" s="245">
        <f>(M70*L6)+(M71*L7)+(M72*L8)</f>
        <v>42.362435939999997</v>
      </c>
      <c r="M75" s="245"/>
      <c r="N75" s="245">
        <f>(O70*L6)+(O71*L7)+(O72*L8)</f>
        <v>42.891458079999992</v>
      </c>
      <c r="O75" s="245"/>
      <c r="P75" s="245">
        <f>(Q70*L6)+(Q71*L7)+(Q72*L8)</f>
        <v>43.172782179999999</v>
      </c>
      <c r="Q75" s="245"/>
    </row>
    <row r="76" spans="1:17" ht="16.5" x14ac:dyDescent="0.3">
      <c r="A76" s="130" t="s">
        <v>227</v>
      </c>
      <c r="B76" s="129" t="s">
        <v>1</v>
      </c>
      <c r="C76" s="239">
        <f>((D70*C23)+(D71*C24)+(D72*C25))+459.67</f>
        <v>650.92315180000003</v>
      </c>
      <c r="D76" s="239"/>
      <c r="E76" s="239">
        <f>((F70*C23)+(F71*C24)+(F72*C25))+459.67</f>
        <v>655.21680159999994</v>
      </c>
      <c r="F76" s="239"/>
      <c r="G76" s="239">
        <f>((H70*C23)+(H71*C24)+(H72*C25))+459.67</f>
        <v>657.44515660000002</v>
      </c>
      <c r="H76" s="239"/>
      <c r="I76" s="44"/>
      <c r="J76" s="78" t="s">
        <v>227</v>
      </c>
      <c r="K76" s="96" t="s">
        <v>1</v>
      </c>
      <c r="L76" s="246">
        <f>((M70*L23)+(M71*L24)+(M72*L25))+459.67</f>
        <v>650.92315180000003</v>
      </c>
      <c r="M76" s="246"/>
      <c r="N76" s="246">
        <f>((O70*L23)+(O71*L24)+(O72*L25))+459.67</f>
        <v>655.21680159999994</v>
      </c>
      <c r="O76" s="246"/>
      <c r="P76" s="246">
        <f>((Q70*L23)+(Q71*L24)+(Q72*L25))+459.67</f>
        <v>657.44515660000002</v>
      </c>
      <c r="Q76" s="246"/>
    </row>
    <row r="77" spans="1:17" ht="16.5" x14ac:dyDescent="0.3">
      <c r="A77" s="130" t="s">
        <v>226</v>
      </c>
      <c r="B77" s="129" t="s">
        <v>1</v>
      </c>
      <c r="C77" s="239">
        <f>(D70*C28)+(D71*C29)+(D72*C30)</f>
        <v>626.98874699999999</v>
      </c>
      <c r="D77" s="239"/>
      <c r="E77" s="239">
        <f>(F70*C28)+(F71*C29)+(F72*C30)</f>
        <v>623.54090899999994</v>
      </c>
      <c r="F77" s="239"/>
      <c r="G77" s="239">
        <f>(H70*C28)+(H71*C29)+(H72*C30)</f>
        <v>621.765444</v>
      </c>
      <c r="H77" s="239"/>
      <c r="I77" s="44"/>
      <c r="J77" s="78" t="s">
        <v>226</v>
      </c>
      <c r="K77" s="96" t="s">
        <v>1</v>
      </c>
      <c r="L77" s="246">
        <f>(M70*L28)+(M71*L29)+(M72*L30)</f>
        <v>626.98874699999999</v>
      </c>
      <c r="M77" s="246"/>
      <c r="N77" s="246">
        <f>(O70*L28)+(O71*L29)+(O72*L30)</f>
        <v>623.54090899999994</v>
      </c>
      <c r="O77" s="246"/>
      <c r="P77" s="246">
        <f>(Q70*L28)+(Q71*L29)+(Q72*L30)</f>
        <v>621.765444</v>
      </c>
      <c r="Q77" s="246"/>
    </row>
    <row r="78" spans="1:17" ht="16.5" x14ac:dyDescent="0.3">
      <c r="A78" s="130" t="s">
        <v>228</v>
      </c>
      <c r="B78" s="129" t="s">
        <v>1</v>
      </c>
      <c r="C78" s="237">
        <f>F18/C76</f>
        <v>0.70618167248909947</v>
      </c>
      <c r="D78" s="237"/>
      <c r="E78" s="237">
        <f>F19/E76</f>
        <v>0.79312679212589976</v>
      </c>
      <c r="F78" s="237"/>
      <c r="G78" s="237">
        <f>F20/G76</f>
        <v>0.88170092087647767</v>
      </c>
      <c r="H78" s="237"/>
      <c r="I78" s="44"/>
      <c r="J78" s="78" t="s">
        <v>228</v>
      </c>
      <c r="K78" s="96" t="s">
        <v>1</v>
      </c>
      <c r="L78" s="245">
        <f>O18/L76</f>
        <v>0.70618167248909947</v>
      </c>
      <c r="M78" s="245"/>
      <c r="N78" s="245">
        <f>O19/N76</f>
        <v>0.79312679212589976</v>
      </c>
      <c r="O78" s="245"/>
      <c r="P78" s="245">
        <f>O20/P76</f>
        <v>0.88170092087647767</v>
      </c>
      <c r="Q78" s="245"/>
    </row>
    <row r="79" spans="1:17" ht="16.5" x14ac:dyDescent="0.3">
      <c r="A79" s="130" t="s">
        <v>229</v>
      </c>
      <c r="B79" s="129" t="s">
        <v>1</v>
      </c>
      <c r="C79" s="237">
        <f>C14/C77</f>
        <v>6.6986848170657837E-2</v>
      </c>
      <c r="D79" s="237"/>
      <c r="E79" s="237">
        <f>C15/E77</f>
        <v>0.18282681754245575</v>
      </c>
      <c r="F79" s="237"/>
      <c r="G79" s="237">
        <f>C16/G77</f>
        <v>0.41012250272306866</v>
      </c>
      <c r="H79" s="237"/>
      <c r="I79" s="44"/>
      <c r="J79" s="78" t="s">
        <v>229</v>
      </c>
      <c r="K79" s="96" t="s">
        <v>1</v>
      </c>
      <c r="L79" s="245">
        <f>L14/L77</f>
        <v>6.6986848170657837E-2</v>
      </c>
      <c r="M79" s="245"/>
      <c r="N79" s="245">
        <f>L15/N77</f>
        <v>0.18282681754245575</v>
      </c>
      <c r="O79" s="245"/>
      <c r="P79" s="245">
        <f>L16/P77</f>
        <v>0.41012250272306866</v>
      </c>
      <c r="Q79" s="245"/>
    </row>
    <row r="80" spans="1:17" x14ac:dyDescent="0.25">
      <c r="A80" s="130" t="s">
        <v>233</v>
      </c>
      <c r="B80" s="129" t="s">
        <v>1</v>
      </c>
      <c r="C80" s="212">
        <v>0.91300000000000003</v>
      </c>
      <c r="D80" s="212"/>
      <c r="E80" s="212">
        <v>0.85499999999999998</v>
      </c>
      <c r="F80" s="212"/>
      <c r="G80" s="237">
        <v>0.73</v>
      </c>
      <c r="H80" s="237"/>
      <c r="I80" s="44"/>
      <c r="J80" s="78" t="s">
        <v>233</v>
      </c>
      <c r="K80" s="96" t="s">
        <v>1</v>
      </c>
      <c r="L80" s="248">
        <v>0.91300000000000003</v>
      </c>
      <c r="M80" s="248"/>
      <c r="N80" s="248">
        <v>0.85499999999999998</v>
      </c>
      <c r="O80" s="248"/>
      <c r="P80" s="249">
        <v>0.73</v>
      </c>
      <c r="Q80" s="249"/>
    </row>
    <row r="81" spans="1:17" x14ac:dyDescent="0.25">
      <c r="A81" s="128"/>
      <c r="B81" s="129"/>
      <c r="C81" s="133"/>
      <c r="D81" s="128"/>
      <c r="E81" s="129"/>
      <c r="F81" s="147"/>
      <c r="G81" s="132"/>
      <c r="H81" s="132"/>
      <c r="I81" s="44"/>
      <c r="J81" s="78"/>
      <c r="K81" s="96"/>
      <c r="L81" s="97"/>
      <c r="M81" s="98"/>
      <c r="N81" s="96"/>
      <c r="O81" s="104"/>
      <c r="P81" s="16"/>
      <c r="Q81" s="16"/>
    </row>
    <row r="82" spans="1:17" ht="18" x14ac:dyDescent="0.25">
      <c r="A82" s="130" t="s">
        <v>9</v>
      </c>
      <c r="B82" s="129" t="s">
        <v>1</v>
      </c>
      <c r="C82" s="133" t="s">
        <v>234</v>
      </c>
      <c r="D82" s="128"/>
      <c r="E82" s="129" t="s">
        <v>1</v>
      </c>
      <c r="F82" s="156">
        <f>C5/7.481</f>
        <v>133.6719689881032</v>
      </c>
      <c r="G82" s="132" t="s">
        <v>237</v>
      </c>
      <c r="H82" s="132"/>
      <c r="I82" s="83"/>
      <c r="J82" s="78" t="s">
        <v>9</v>
      </c>
      <c r="K82" s="96" t="s">
        <v>1</v>
      </c>
      <c r="L82" s="97" t="s">
        <v>234</v>
      </c>
      <c r="M82" s="98"/>
      <c r="N82" s="96" t="s">
        <v>1</v>
      </c>
      <c r="O82" s="21">
        <f>L5/7.481</f>
        <v>133.6719689881032</v>
      </c>
      <c r="P82" s="16" t="s">
        <v>237</v>
      </c>
      <c r="Q82" s="16"/>
    </row>
    <row r="83" spans="1:17" x14ac:dyDescent="0.25">
      <c r="A83" s="128"/>
      <c r="B83" s="129"/>
      <c r="C83" s="133"/>
      <c r="D83" s="128"/>
      <c r="E83" s="129"/>
      <c r="F83" s="156"/>
      <c r="G83" s="132"/>
      <c r="H83" s="132"/>
      <c r="I83" s="44"/>
      <c r="J83" s="98"/>
      <c r="K83" s="96"/>
      <c r="L83" s="97"/>
      <c r="M83" s="98"/>
      <c r="N83" s="96"/>
      <c r="O83" s="21"/>
      <c r="P83" s="16"/>
      <c r="Q83" s="16"/>
    </row>
    <row r="84" spans="1:17" ht="15.75" thickBot="1" x14ac:dyDescent="0.3">
      <c r="A84" s="241" t="s">
        <v>243</v>
      </c>
      <c r="B84" s="241"/>
      <c r="C84" s="241"/>
      <c r="D84" s="186"/>
      <c r="E84" s="129"/>
      <c r="F84" s="147"/>
      <c r="G84" s="132"/>
      <c r="H84" s="132"/>
      <c r="I84" s="44"/>
      <c r="J84" s="86" t="s">
        <v>243</v>
      </c>
      <c r="K84" s="86"/>
      <c r="L84" s="87"/>
      <c r="M84" s="87"/>
      <c r="N84" s="96"/>
      <c r="O84" s="104"/>
      <c r="P84" s="16"/>
      <c r="Q84" s="16"/>
    </row>
    <row r="85" spans="1:17" ht="17.25" x14ac:dyDescent="0.3">
      <c r="A85" s="173" t="s">
        <v>155</v>
      </c>
      <c r="B85" s="235" t="s">
        <v>238</v>
      </c>
      <c r="C85" s="235"/>
      <c r="D85" s="235"/>
      <c r="E85" s="236" t="s">
        <v>241</v>
      </c>
      <c r="F85" s="236"/>
      <c r="G85" s="236"/>
      <c r="H85" s="132"/>
      <c r="I85" s="44"/>
      <c r="J85" s="102" t="s">
        <v>155</v>
      </c>
      <c r="K85" s="244" t="s">
        <v>238</v>
      </c>
      <c r="L85" s="244"/>
      <c r="M85" s="244"/>
      <c r="N85" s="243" t="s">
        <v>241</v>
      </c>
      <c r="O85" s="243"/>
      <c r="P85" s="243"/>
      <c r="Q85" s="16"/>
    </row>
    <row r="86" spans="1:17" ht="28.5" customHeight="1" x14ac:dyDescent="0.25">
      <c r="A86" s="176"/>
      <c r="B86" s="187" t="s">
        <v>239</v>
      </c>
      <c r="C86" s="187" t="s">
        <v>207</v>
      </c>
      <c r="D86" s="187" t="s">
        <v>240</v>
      </c>
      <c r="E86" s="187" t="s">
        <v>239</v>
      </c>
      <c r="F86" s="187" t="s">
        <v>207</v>
      </c>
      <c r="G86" s="187" t="s">
        <v>240</v>
      </c>
      <c r="H86" s="132"/>
      <c r="I86" s="44"/>
      <c r="J86" s="53"/>
      <c r="K86" s="103" t="s">
        <v>239</v>
      </c>
      <c r="L86" s="103" t="s">
        <v>207</v>
      </c>
      <c r="M86" s="103" t="s">
        <v>240</v>
      </c>
      <c r="N86" s="103" t="s">
        <v>239</v>
      </c>
      <c r="O86" s="103" t="s">
        <v>207</v>
      </c>
      <c r="P86" s="103" t="s">
        <v>240</v>
      </c>
      <c r="Q86" s="16"/>
    </row>
    <row r="87" spans="1:17" ht="16.5" x14ac:dyDescent="0.3">
      <c r="A87" s="130" t="s">
        <v>162</v>
      </c>
      <c r="B87" s="181">
        <f>($C$14*$F$82)/($C$80*10.73*$F$18)</f>
        <v>1.2467316229721024</v>
      </c>
      <c r="C87" s="181">
        <f>($C$15*$F$82)/($E$80*10.73*$F$19)</f>
        <v>3.1963307559659397</v>
      </c>
      <c r="D87" s="181">
        <f>($C$16*$F$82)/($G$80*10.73*$F$20)</f>
        <v>7.5071850104600557</v>
      </c>
      <c r="E87" s="181">
        <f>D70*B87</f>
        <v>0.16269847679785934</v>
      </c>
      <c r="F87" s="181">
        <f>F70*C87</f>
        <v>0.30205325643878128</v>
      </c>
      <c r="G87" s="181">
        <f>H70*D87</f>
        <v>0.57429965330019428</v>
      </c>
      <c r="H87" s="132"/>
      <c r="I87" s="44"/>
      <c r="J87" s="78" t="s">
        <v>162</v>
      </c>
      <c r="K87" s="57">
        <f>($C$14*$F$82)/($C$80*10.73*$F$18)</f>
        <v>1.2467316229721024</v>
      </c>
      <c r="L87" s="57">
        <f>($C$15*$F$82)/($E$80*10.73*$F$19)</f>
        <v>3.1963307559659397</v>
      </c>
      <c r="M87" s="57">
        <f>($C$16*$F$82)/($G$80*10.73*$F$20)</f>
        <v>7.5071850104600557</v>
      </c>
      <c r="N87" s="57">
        <f>M70*K87</f>
        <v>0.16269847679785934</v>
      </c>
      <c r="O87" s="57">
        <f>O70*L87</f>
        <v>0.30205325643878128</v>
      </c>
      <c r="P87" s="57">
        <f>Q70*M87</f>
        <v>0.57429965330019428</v>
      </c>
      <c r="Q87" s="16"/>
    </row>
    <row r="88" spans="1:17" ht="16.5" x14ac:dyDescent="0.3">
      <c r="A88" s="130" t="s">
        <v>163</v>
      </c>
      <c r="B88" s="181">
        <f>($C$14*$F$82)/($C$80*10.73*$F$18)</f>
        <v>1.2467316229721024</v>
      </c>
      <c r="C88" s="181">
        <f>($C$15*$F$82)/($E$80*10.73*$F$19)</f>
        <v>3.1963307559659397</v>
      </c>
      <c r="D88" s="181">
        <f>($C$16*$F$82)/($G$80*10.73*$F$20)</f>
        <v>7.5071850104600557</v>
      </c>
      <c r="E88" s="181">
        <f>D71*B88</f>
        <v>1.0766150930175591</v>
      </c>
      <c r="F88" s="181">
        <f>F71*C88</f>
        <v>2.8695059361684221</v>
      </c>
      <c r="G88" s="181">
        <f>H71*D88</f>
        <v>6.8608163810594442</v>
      </c>
      <c r="H88" s="132"/>
      <c r="I88" s="44"/>
      <c r="J88" s="78" t="s">
        <v>163</v>
      </c>
      <c r="K88" s="57">
        <f>($C$14*$F$82)/($C$80*10.73*$F$18)</f>
        <v>1.2467316229721024</v>
      </c>
      <c r="L88" s="57">
        <f>($C$15*$F$82)/($E$80*10.73*$F$19)</f>
        <v>3.1963307559659397</v>
      </c>
      <c r="M88" s="57">
        <f>($C$16*$F$82)/($G$80*10.73*$F$20)</f>
        <v>7.5071850104600557</v>
      </c>
      <c r="N88" s="57">
        <f>M71*K88</f>
        <v>1.0766150930175591</v>
      </c>
      <c r="O88" s="57">
        <f>O71*L88</f>
        <v>2.8695059361684221</v>
      </c>
      <c r="P88" s="57">
        <f>Q71*M88</f>
        <v>6.8608163810594442</v>
      </c>
      <c r="Q88" s="16"/>
    </row>
    <row r="89" spans="1:17" ht="16.5" x14ac:dyDescent="0.3">
      <c r="A89" s="130" t="s">
        <v>164</v>
      </c>
      <c r="B89" s="181">
        <f>($C$14*$F$82)/($C$80*10.73*$F$18)</f>
        <v>1.2467316229721024</v>
      </c>
      <c r="C89" s="181">
        <f>($C$15*$F$82)/($E$80*10.73*$F$19)</f>
        <v>3.1963307559659397</v>
      </c>
      <c r="D89" s="181">
        <f>($C$16*$F$82)/($G$80*10.73*$F$20)</f>
        <v>7.5071850104600557</v>
      </c>
      <c r="E89" s="183">
        <f>D72*B89</f>
        <v>7.7048014299675926E-3</v>
      </c>
      <c r="F89" s="183">
        <f>F72*C89</f>
        <v>2.5442792817488881E-2</v>
      </c>
      <c r="G89" s="183">
        <f>H72*D89</f>
        <v>7.4020844203136149E-2</v>
      </c>
      <c r="H89" s="132"/>
      <c r="I89" s="44"/>
      <c r="J89" s="78" t="s">
        <v>164</v>
      </c>
      <c r="K89" s="57">
        <f>($C$14*$F$82)/($C$80*10.73*$F$18)</f>
        <v>1.2467316229721024</v>
      </c>
      <c r="L89" s="57">
        <f>($C$15*$F$82)/($E$80*10.73*$F$19)</f>
        <v>3.1963307559659397</v>
      </c>
      <c r="M89" s="57">
        <f>($C$16*$F$82)/($G$80*10.73*$F$20)</f>
        <v>7.5071850104600557</v>
      </c>
      <c r="N89" s="59">
        <f>M72*K89</f>
        <v>7.7048014299675926E-3</v>
      </c>
      <c r="O89" s="59">
        <f>O72*L89</f>
        <v>2.5442792817488881E-2</v>
      </c>
      <c r="P89" s="59">
        <f>Q72*M89</f>
        <v>7.4020844203136149E-2</v>
      </c>
      <c r="Q89" s="16"/>
    </row>
    <row r="90" spans="1:17" ht="16.5" x14ac:dyDescent="0.3">
      <c r="A90" s="130" t="s">
        <v>242</v>
      </c>
      <c r="B90" s="129"/>
      <c r="C90" s="133"/>
      <c r="D90" s="128"/>
      <c r="E90" s="181">
        <f>SUM(E87:E89)</f>
        <v>1.2470183712453862</v>
      </c>
      <c r="F90" s="181">
        <f>SUM(F87:F89)</f>
        <v>3.1970019854246923</v>
      </c>
      <c r="G90" s="181">
        <f>SUM(G87:G89)</f>
        <v>7.5091368785627743</v>
      </c>
      <c r="H90" s="132"/>
      <c r="I90" s="44"/>
      <c r="J90" s="78" t="s">
        <v>242</v>
      </c>
      <c r="K90" s="96"/>
      <c r="L90" s="97"/>
      <c r="M90" s="98"/>
      <c r="N90" s="57">
        <f>SUM(N87:N89)</f>
        <v>1.2470183712453862</v>
      </c>
      <c r="O90" s="57">
        <f>SUM(O87:O89)</f>
        <v>3.1970019854246923</v>
      </c>
      <c r="P90" s="57">
        <f>SUM(P87:P89)</f>
        <v>7.5091368785627743</v>
      </c>
      <c r="Q90" s="16"/>
    </row>
    <row r="91" spans="1:17" x14ac:dyDescent="0.25">
      <c r="A91" s="128"/>
      <c r="B91" s="129"/>
      <c r="C91" s="133"/>
      <c r="D91" s="128"/>
      <c r="E91" s="129"/>
      <c r="F91" s="147"/>
      <c r="G91" s="132"/>
      <c r="H91" s="132"/>
      <c r="I91" s="44"/>
      <c r="J91" s="98"/>
      <c r="K91" s="96"/>
      <c r="L91" s="97"/>
      <c r="M91" s="98"/>
      <c r="N91" s="96"/>
      <c r="O91" s="104"/>
      <c r="P91" s="16"/>
      <c r="Q91" s="16"/>
    </row>
    <row r="92" spans="1:17" x14ac:dyDescent="0.25">
      <c r="A92" s="209" t="s">
        <v>244</v>
      </c>
      <c r="B92" s="209"/>
      <c r="C92" s="209"/>
      <c r="D92" s="209"/>
      <c r="E92" s="115"/>
      <c r="F92" s="115"/>
      <c r="G92" s="115"/>
      <c r="H92" s="132"/>
      <c r="I92" s="44"/>
      <c r="J92" s="210" t="s">
        <v>244</v>
      </c>
      <c r="K92" s="210"/>
      <c r="L92" s="210"/>
      <c r="M92" s="210"/>
      <c r="N92" s="9"/>
      <c r="O92" s="9"/>
      <c r="P92" s="9"/>
      <c r="Q92" s="16"/>
    </row>
    <row r="93" spans="1:17" x14ac:dyDescent="0.25">
      <c r="A93" s="115"/>
      <c r="B93" s="127"/>
      <c r="C93" s="188"/>
      <c r="D93" s="188"/>
      <c r="E93" s="115"/>
      <c r="F93" s="115"/>
      <c r="G93" s="115"/>
      <c r="H93" s="132"/>
      <c r="I93" s="44"/>
      <c r="J93" s="9"/>
      <c r="K93" s="93"/>
      <c r="L93" s="61"/>
      <c r="M93" s="61"/>
      <c r="N93" s="9"/>
      <c r="O93" s="9"/>
      <c r="P93" s="9"/>
      <c r="Q93" s="16"/>
    </row>
    <row r="94" spans="1:17" x14ac:dyDescent="0.25">
      <c r="A94" s="189"/>
      <c r="B94" s="190"/>
      <c r="C94" s="240" t="s">
        <v>249</v>
      </c>
      <c r="D94" s="240"/>
      <c r="E94" s="240"/>
      <c r="F94" s="189"/>
      <c r="G94" s="189"/>
      <c r="H94" s="132"/>
      <c r="I94" s="44"/>
      <c r="J94" s="62"/>
      <c r="K94" s="63"/>
      <c r="L94" s="247" t="s">
        <v>249</v>
      </c>
      <c r="M94" s="247"/>
      <c r="N94" s="247"/>
      <c r="O94" s="62"/>
      <c r="P94" s="62"/>
      <c r="Q94" s="16"/>
    </row>
    <row r="95" spans="1:17" ht="29.25" x14ac:dyDescent="0.25">
      <c r="A95" s="191" t="s">
        <v>155</v>
      </c>
      <c r="B95" s="192" t="s">
        <v>292</v>
      </c>
      <c r="C95" s="193" t="s">
        <v>259</v>
      </c>
      <c r="D95" s="193" t="s">
        <v>248</v>
      </c>
      <c r="E95" s="193" t="s">
        <v>260</v>
      </c>
      <c r="F95" s="189"/>
      <c r="G95" s="189"/>
      <c r="H95" s="132"/>
      <c r="I95" s="44"/>
      <c r="J95" s="64" t="s">
        <v>155</v>
      </c>
      <c r="K95" s="88" t="s">
        <v>292</v>
      </c>
      <c r="L95" s="65" t="s">
        <v>259</v>
      </c>
      <c r="M95" s="65" t="s">
        <v>248</v>
      </c>
      <c r="N95" s="65" t="s">
        <v>260</v>
      </c>
      <c r="O95" s="62"/>
      <c r="P95" s="62"/>
      <c r="Q95" s="16"/>
    </row>
    <row r="96" spans="1:17" ht="16.5" x14ac:dyDescent="0.3">
      <c r="A96" s="137" t="s">
        <v>245</v>
      </c>
      <c r="B96" s="127">
        <v>10.119</v>
      </c>
      <c r="C96" s="139">
        <f>B96*E87</f>
        <v>1.6463458867175387</v>
      </c>
      <c r="D96" s="139">
        <f>B96*F87</f>
        <v>3.0564769019040279</v>
      </c>
      <c r="E96" s="139">
        <f>B96*G87</f>
        <v>5.8113381917446656</v>
      </c>
      <c r="F96" s="115"/>
      <c r="G96" s="115"/>
      <c r="H96" s="132"/>
      <c r="I96" s="41"/>
      <c r="J96" s="79" t="s">
        <v>245</v>
      </c>
      <c r="K96" s="167">
        <v>10.119</v>
      </c>
      <c r="L96" s="18">
        <f>K96*N87</f>
        <v>1.6463458867175387</v>
      </c>
      <c r="M96" s="18">
        <f>K96*O87</f>
        <v>3.0564769019040279</v>
      </c>
      <c r="N96" s="18">
        <f>K96*P87</f>
        <v>5.8113381917446656</v>
      </c>
      <c r="O96" s="9"/>
      <c r="P96" s="9"/>
      <c r="Q96" s="16"/>
    </row>
    <row r="97" spans="1:25" ht="16.5" x14ac:dyDescent="0.3">
      <c r="A97" s="137" t="s">
        <v>246</v>
      </c>
      <c r="B97" s="127">
        <v>10.423999999999999</v>
      </c>
      <c r="C97" s="139">
        <f>B97*E88</f>
        <v>11.222635729615035</v>
      </c>
      <c r="D97" s="139">
        <f>B97*F88</f>
        <v>29.911729878619632</v>
      </c>
      <c r="E97" s="139">
        <f>B97*G88</f>
        <v>71.517149956163649</v>
      </c>
      <c r="F97" s="115"/>
      <c r="G97" s="115"/>
      <c r="H97" s="132"/>
      <c r="I97" s="45"/>
      <c r="J97" s="79" t="s">
        <v>246</v>
      </c>
      <c r="K97" s="167">
        <v>10.423999999999999</v>
      </c>
      <c r="L97" s="18">
        <f>K97*N88</f>
        <v>11.222635729615035</v>
      </c>
      <c r="M97" s="18">
        <f>K97*O88</f>
        <v>29.911729878619632</v>
      </c>
      <c r="N97" s="18">
        <f>K97*P88</f>
        <v>71.517149956163649</v>
      </c>
      <c r="O97" s="9"/>
      <c r="P97" s="9"/>
      <c r="Q97" s="16"/>
    </row>
    <row r="98" spans="1:25" ht="16.5" x14ac:dyDescent="0.3">
      <c r="A98" s="137" t="s">
        <v>247</v>
      </c>
      <c r="B98" s="194">
        <v>12.384</v>
      </c>
      <c r="C98" s="139">
        <f>B98*E89</f>
        <v>9.5416260908718672E-2</v>
      </c>
      <c r="D98" s="139">
        <f>B98*F89</f>
        <v>0.31508354625178231</v>
      </c>
      <c r="E98" s="139">
        <f>B98*G89</f>
        <v>0.91667413461163805</v>
      </c>
      <c r="F98" s="115"/>
      <c r="G98" s="115"/>
      <c r="H98" s="132"/>
      <c r="I98" s="45"/>
      <c r="J98" s="79" t="s">
        <v>247</v>
      </c>
      <c r="K98" s="168">
        <v>12.384</v>
      </c>
      <c r="L98" s="18">
        <f>K98*N89</f>
        <v>9.5416260908718672E-2</v>
      </c>
      <c r="M98" s="18">
        <f>K98*O89</f>
        <v>0.31508354625178231</v>
      </c>
      <c r="N98" s="18">
        <f>K98*P89</f>
        <v>0.91667413461163805</v>
      </c>
      <c r="O98" s="9"/>
      <c r="P98" s="9"/>
      <c r="Q98" s="16"/>
    </row>
    <row r="99" spans="1:25" x14ac:dyDescent="0.25">
      <c r="A99" s="195" t="s">
        <v>250</v>
      </c>
      <c r="B99" s="127"/>
      <c r="C99" s="196">
        <f>SUM(C96:C98)</f>
        <v>12.964397877241293</v>
      </c>
      <c r="D99" s="196">
        <f>SUM(D96:D98)</f>
        <v>33.283290326775443</v>
      </c>
      <c r="E99" s="196">
        <f>SUM(E96:E98)</f>
        <v>78.245162282519956</v>
      </c>
      <c r="F99" s="115"/>
      <c r="G99" s="115"/>
      <c r="H99" s="132"/>
      <c r="J99" s="66" t="s">
        <v>250</v>
      </c>
      <c r="K99" s="93"/>
      <c r="L99" s="67">
        <f>SUM(L96:L98)</f>
        <v>12.964397877241293</v>
      </c>
      <c r="M99" s="67">
        <f>SUM(M96:M98)</f>
        <v>33.283290326775443</v>
      </c>
      <c r="N99" s="67">
        <f>SUM(N96:N98)</f>
        <v>78.245162282519956</v>
      </c>
      <c r="O99" s="9"/>
      <c r="P99" s="9"/>
      <c r="Q99" s="16"/>
    </row>
    <row r="100" spans="1:25" x14ac:dyDescent="0.25">
      <c r="A100" s="115"/>
      <c r="B100" s="127"/>
      <c r="C100" s="188"/>
      <c r="D100" s="188"/>
      <c r="E100" s="115"/>
      <c r="F100" s="115"/>
      <c r="G100" s="115"/>
      <c r="H100" s="132"/>
      <c r="J100" s="9"/>
      <c r="K100" s="93"/>
      <c r="L100" s="61"/>
      <c r="M100" s="61"/>
      <c r="N100" s="9"/>
      <c r="O100" s="9"/>
      <c r="P100" s="9"/>
      <c r="Q100" s="16"/>
    </row>
    <row r="101" spans="1:25" x14ac:dyDescent="0.25">
      <c r="A101" s="33"/>
      <c r="B101" s="34"/>
      <c r="C101" s="47"/>
      <c r="D101" s="35"/>
      <c r="E101" s="33"/>
      <c r="F101" s="33"/>
      <c r="G101" s="33"/>
      <c r="H101" s="42"/>
    </row>
    <row r="102" spans="1:25" x14ac:dyDescent="0.25">
      <c r="A102" s="33"/>
      <c r="B102" s="34"/>
      <c r="C102" s="47"/>
      <c r="D102" s="35"/>
      <c r="E102" s="33"/>
      <c r="F102" s="33"/>
      <c r="G102" s="33"/>
      <c r="H102" s="42"/>
    </row>
    <row r="103" spans="1:25" ht="33" customHeight="1" x14ac:dyDescent="0.25">
      <c r="A103" s="250" t="s">
        <v>316</v>
      </c>
      <c r="B103" s="250"/>
      <c r="C103" s="250"/>
      <c r="D103" s="250"/>
      <c r="E103" s="250"/>
      <c r="F103" s="250"/>
      <c r="G103" s="250"/>
      <c r="H103" s="250"/>
      <c r="I103" s="250"/>
      <c r="J103" s="250"/>
      <c r="K103" s="250"/>
      <c r="L103" s="250"/>
      <c r="M103" s="250"/>
      <c r="N103" s="250"/>
      <c r="O103" s="250"/>
      <c r="P103" s="250"/>
      <c r="Q103" s="250"/>
      <c r="R103" s="250"/>
      <c r="S103" s="250"/>
      <c r="T103" s="250"/>
      <c r="U103" s="250"/>
      <c r="V103" s="250"/>
      <c r="W103" s="250"/>
      <c r="X103" s="250"/>
      <c r="Y103" s="251"/>
    </row>
    <row r="104" spans="1:25" ht="33" customHeight="1" x14ac:dyDescent="0.25">
      <c r="A104" s="250" t="s">
        <v>317</v>
      </c>
      <c r="B104" s="250"/>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row>
    <row r="105" spans="1:25" ht="33" customHeight="1" x14ac:dyDescent="0.25">
      <c r="A105" s="250" t="s">
        <v>318</v>
      </c>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row>
    <row r="106" spans="1:25" ht="33" customHeight="1" x14ac:dyDescent="0.25">
      <c r="A106" s="250" t="s">
        <v>319</v>
      </c>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row>
    <row r="107" spans="1:25" ht="33" customHeight="1" x14ac:dyDescent="0.25">
      <c r="A107" s="250" t="s">
        <v>320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row>
  </sheetData>
  <sheetProtection password="F7A2" sheet="1" objects="1" scenarios="1"/>
  <mergeCells count="84">
    <mergeCell ref="A105:Y105"/>
    <mergeCell ref="A106:Y106"/>
    <mergeCell ref="A107:Y107"/>
    <mergeCell ref="J92:M92"/>
    <mergeCell ref="L94:N94"/>
    <mergeCell ref="L79:M79"/>
    <mergeCell ref="N79:O79"/>
    <mergeCell ref="P79:Q79"/>
    <mergeCell ref="L80:M80"/>
    <mergeCell ref="N80:O80"/>
    <mergeCell ref="P80:Q80"/>
    <mergeCell ref="L78:M78"/>
    <mergeCell ref="N78:O78"/>
    <mergeCell ref="P78:Q78"/>
    <mergeCell ref="K85:M85"/>
    <mergeCell ref="N85:P85"/>
    <mergeCell ref="L76:M76"/>
    <mergeCell ref="N76:O76"/>
    <mergeCell ref="P76:Q76"/>
    <mergeCell ref="L77:M77"/>
    <mergeCell ref="N77:O77"/>
    <mergeCell ref="P77:Q77"/>
    <mergeCell ref="L67:Q67"/>
    <mergeCell ref="L68:M68"/>
    <mergeCell ref="N68:O68"/>
    <mergeCell ref="P68:Q68"/>
    <mergeCell ref="L75:M75"/>
    <mergeCell ref="N75:O75"/>
    <mergeCell ref="P75:Q75"/>
    <mergeCell ref="C76:D76"/>
    <mergeCell ref="B85:D85"/>
    <mergeCell ref="A84:C84"/>
    <mergeCell ref="J1:O1"/>
    <mergeCell ref="J13:M13"/>
    <mergeCell ref="J17:M17"/>
    <mergeCell ref="J22:L22"/>
    <mergeCell ref="J27:L27"/>
    <mergeCell ref="J32:K32"/>
    <mergeCell ref="J40:L40"/>
    <mergeCell ref="J44:L44"/>
    <mergeCell ref="J48:L48"/>
    <mergeCell ref="J52:M52"/>
    <mergeCell ref="J56:L56"/>
    <mergeCell ref="J58:K58"/>
    <mergeCell ref="L59:N59"/>
    <mergeCell ref="G76:H76"/>
    <mergeCell ref="E80:F80"/>
    <mergeCell ref="E79:F79"/>
    <mergeCell ref="E78:F78"/>
    <mergeCell ref="E77:F77"/>
    <mergeCell ref="E76:F76"/>
    <mergeCell ref="G80:H80"/>
    <mergeCell ref="G79:H79"/>
    <mergeCell ref="G78:H78"/>
    <mergeCell ref="G77:H77"/>
    <mergeCell ref="C80:D80"/>
    <mergeCell ref="C79:D79"/>
    <mergeCell ref="C78:D78"/>
    <mergeCell ref="C77:D77"/>
    <mergeCell ref="A92:D92"/>
    <mergeCell ref="C94:E94"/>
    <mergeCell ref="E85:G85"/>
    <mergeCell ref="A103:X103"/>
    <mergeCell ref="A104:Y104"/>
    <mergeCell ref="A1:F1"/>
    <mergeCell ref="C59:E59"/>
    <mergeCell ref="A56:C56"/>
    <mergeCell ref="A58:B58"/>
    <mergeCell ref="C68:D68"/>
    <mergeCell ref="E68:F68"/>
    <mergeCell ref="A22:C22"/>
    <mergeCell ref="A27:C27"/>
    <mergeCell ref="A32:B32"/>
    <mergeCell ref="A13:D13"/>
    <mergeCell ref="A17:D17"/>
    <mergeCell ref="A40:C40"/>
    <mergeCell ref="A44:C44"/>
    <mergeCell ref="A48:C48"/>
    <mergeCell ref="A52:D52"/>
    <mergeCell ref="G68:H68"/>
    <mergeCell ref="C67:H67"/>
    <mergeCell ref="C75:D75"/>
    <mergeCell ref="E75:F75"/>
    <mergeCell ref="G75:H7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0"/>
  <sheetViews>
    <sheetView workbookViewId="0">
      <selection activeCell="C12" sqref="C11:C12"/>
    </sheetView>
  </sheetViews>
  <sheetFormatPr defaultRowHeight="15.75" x14ac:dyDescent="0.25"/>
  <cols>
    <col min="1" max="16384" width="9.140625" style="198"/>
  </cols>
  <sheetData>
    <row r="1" spans="1:1" x14ac:dyDescent="0.25">
      <c r="A1" s="197" t="s">
        <v>293</v>
      </c>
    </row>
    <row r="2" spans="1:1" x14ac:dyDescent="0.25">
      <c r="A2" s="197"/>
    </row>
    <row r="3" spans="1:1" x14ac:dyDescent="0.25">
      <c r="A3" s="199" t="s">
        <v>305</v>
      </c>
    </row>
    <row r="4" spans="1:1" ht="18.75" x14ac:dyDescent="0.25">
      <c r="A4" s="199" t="s">
        <v>313</v>
      </c>
    </row>
    <row r="5" spans="1:1" ht="18.75" x14ac:dyDescent="0.25">
      <c r="A5" s="200" t="s">
        <v>314</v>
      </c>
    </row>
    <row r="6" spans="1:1" x14ac:dyDescent="0.25">
      <c r="A6" s="200" t="s">
        <v>306</v>
      </c>
    </row>
    <row r="7" spans="1:1" x14ac:dyDescent="0.25">
      <c r="A7" s="200" t="s">
        <v>308</v>
      </c>
    </row>
    <row r="8" spans="1:1" x14ac:dyDescent="0.25">
      <c r="A8" s="200" t="s">
        <v>307</v>
      </c>
    </row>
    <row r="9" spans="1:1" x14ac:dyDescent="0.25">
      <c r="A9" s="200"/>
    </row>
    <row r="10" spans="1:1" x14ac:dyDescent="0.25">
      <c r="A10" s="199" t="s">
        <v>309</v>
      </c>
    </row>
    <row r="11" spans="1:1" x14ac:dyDescent="0.25">
      <c r="A11" s="200" t="s">
        <v>310</v>
      </c>
    </row>
    <row r="12" spans="1:1" x14ac:dyDescent="0.25">
      <c r="A12" s="199"/>
    </row>
    <row r="13" spans="1:1" x14ac:dyDescent="0.25">
      <c r="A13" s="199" t="s">
        <v>311</v>
      </c>
    </row>
    <row r="14" spans="1:1" x14ac:dyDescent="0.25">
      <c r="A14" s="200" t="s">
        <v>308</v>
      </c>
    </row>
    <row r="15" spans="1:1" ht="18.75" x14ac:dyDescent="0.25">
      <c r="A15" s="199" t="s">
        <v>313</v>
      </c>
    </row>
    <row r="16" spans="1:1" ht="18.75" x14ac:dyDescent="0.25">
      <c r="A16" s="199" t="s">
        <v>315</v>
      </c>
    </row>
    <row r="17" spans="1:1" x14ac:dyDescent="0.25">
      <c r="A17" s="200" t="s">
        <v>312</v>
      </c>
    </row>
    <row r="18" spans="1:1" x14ac:dyDescent="0.25">
      <c r="A18" s="200"/>
    </row>
    <row r="20" spans="1:1" x14ac:dyDescent="0.25">
      <c r="A20" s="20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Fig 6-1 Nomenclature</vt:lpstr>
      <vt:lpstr>Example 6-4</vt:lpstr>
      <vt:lpstr>Example 6-6</vt:lpstr>
      <vt:lpstr>Example 6-7</vt:lpstr>
      <vt:lpstr>Example 6-8</vt:lpstr>
      <vt:lpstr>Limits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2008-11-03T18:43:08Z</dcterms:created>
  <dcterms:modified xsi:type="dcterms:W3CDTF">2014-06-07T23:18:03Z</dcterms:modified>
</cp:coreProperties>
</file>