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15195" windowHeight="12120" tabRatio="695" activeTab="1"/>
  </bookViews>
  <sheets>
    <sheet name="Revisions" sheetId="11" r:id="rId1"/>
    <sheet name="Nomenclature" sheetId="1" r:id="rId2"/>
    <sheet name="Example 11-1" sheetId="2" r:id="rId3"/>
    <sheet name="Example 11-2" sheetId="3" r:id="rId4"/>
    <sheet name="Example 11-3" sheetId="4" r:id="rId5"/>
    <sheet name="Example 11-4" sheetId="5" r:id="rId6"/>
    <sheet name="Example  11-5" sheetId="6" r:id="rId7"/>
    <sheet name="Example 11-6" sheetId="7" r:id="rId8"/>
    <sheet name="Example 11-7" sheetId="8" r:id="rId9"/>
  </sheets>
  <definedNames>
    <definedName name="_xlnm._FilterDatabase" localSheetId="8" hidden="1">'Example 11-7'!$R$10:$R$13</definedName>
    <definedName name="Equipment">#REF!</definedName>
    <definedName name="WindageLosses">#REF!</definedName>
    <definedName name="Z_9FAA6002_A413_40CD_9CBC_F2D6A42FBF37_.wvu.FilterData" localSheetId="8" hidden="1">'Example 11-7'!$R$10:$R$13</definedName>
  </definedNames>
  <calcPr calcId="145621"/>
  <customWorkbookViews>
    <customWorkbookView name="Howard S. Meyer - Personal View" guid="{9FAA6002-A413-40CD-9CBC-F2D6A42FBF37}" mergeInterval="0" personalView="1" maximized="1" xWindow="1" yWindow="1" windowWidth="1342" windowHeight="853" tabRatio="695" activeSheetId="8"/>
  </customWorkbookViews>
</workbook>
</file>

<file path=xl/calcChain.xml><?xml version="1.0" encoding="utf-8"?>
<calcChain xmlns="http://schemas.openxmlformats.org/spreadsheetml/2006/main">
  <c r="I17" i="5" l="1"/>
  <c r="A17" i="5"/>
  <c r="I16" i="4"/>
  <c r="A16" i="4"/>
  <c r="I16" i="3"/>
  <c r="A16" i="3"/>
  <c r="A25" i="8" l="1"/>
  <c r="I25" i="8"/>
  <c r="K16" i="8"/>
  <c r="C16" i="8"/>
  <c r="D16" i="8"/>
  <c r="L16" i="8"/>
  <c r="J21" i="7"/>
  <c r="L17" i="6"/>
  <c r="L20" i="7" s="1"/>
  <c r="L16" i="6"/>
  <c r="L19" i="7" s="1"/>
  <c r="L15" i="6"/>
  <c r="L18" i="7" s="1"/>
  <c r="J18" i="6"/>
  <c r="B18" i="6"/>
  <c r="B21" i="7" s="1"/>
  <c r="D17" i="6"/>
  <c r="D20" i="7" s="1"/>
  <c r="D16" i="6"/>
  <c r="D19" i="7" s="1"/>
  <c r="D15" i="6"/>
  <c r="D18" i="7" s="1"/>
  <c r="I16" i="2"/>
  <c r="A16" i="2"/>
  <c r="I12" i="2"/>
  <c r="A12" i="2"/>
  <c r="K15" i="8" l="1"/>
  <c r="J15" i="6"/>
  <c r="J18" i="7" s="1"/>
  <c r="J14" i="3"/>
  <c r="L18" i="8" l="1"/>
  <c r="D18" i="8"/>
  <c r="I18" i="4"/>
  <c r="A18" i="4" l="1"/>
  <c r="B20" i="7"/>
  <c r="B19" i="7"/>
  <c r="A23" i="7" s="1"/>
  <c r="B18" i="7"/>
  <c r="J17" i="6"/>
  <c r="J16" i="6"/>
  <c r="J19" i="7" s="1"/>
  <c r="I23" i="7" s="1"/>
  <c r="B17" i="6"/>
  <c r="B16" i="6"/>
  <c r="B15" i="6"/>
  <c r="O14" i="5"/>
  <c r="J14" i="5"/>
  <c r="M13" i="5"/>
  <c r="G14" i="5"/>
  <c r="A19" i="5" s="1"/>
  <c r="B14" i="5"/>
  <c r="E13" i="5"/>
  <c r="M13" i="4"/>
  <c r="I14" i="4" s="1"/>
  <c r="B14" i="3"/>
  <c r="E13" i="4"/>
  <c r="A14" i="4" s="1"/>
  <c r="J15" i="2"/>
  <c r="B15" i="2"/>
  <c r="K12" i="8"/>
  <c r="C15" i="8"/>
  <c r="C12" i="8"/>
  <c r="C15" i="5"/>
  <c r="A21" i="6" l="1"/>
  <c r="I21" i="6"/>
  <c r="J20" i="7"/>
  <c r="B19" i="8"/>
  <c r="A15" i="3"/>
  <c r="F19" i="8"/>
  <c r="J24" i="7"/>
  <c r="K15" i="5"/>
  <c r="I19" i="5"/>
  <c r="B24" i="7"/>
  <c r="C23" i="8"/>
  <c r="B26" i="8" s="1"/>
  <c r="K23" i="8"/>
  <c r="K27" i="8" s="1"/>
  <c r="N19" i="8"/>
  <c r="J19" i="8"/>
  <c r="I15" i="3"/>
  <c r="J26" i="8"/>
  <c r="C27" i="8" l="1"/>
</calcChain>
</file>

<file path=xl/sharedStrings.xml><?xml version="1.0" encoding="utf-8"?>
<sst xmlns="http://schemas.openxmlformats.org/spreadsheetml/2006/main" count="613" uniqueCount="241">
  <si>
    <t>E</t>
  </si>
  <si>
    <t>=</t>
  </si>
  <si>
    <t>L</t>
  </si>
  <si>
    <t>Q</t>
  </si>
  <si>
    <t>V</t>
  </si>
  <si>
    <t>Nomenclature</t>
  </si>
  <si>
    <t>Given Data:</t>
  </si>
  <si>
    <t>°F</t>
  </si>
  <si>
    <t>FIG. 11-1</t>
  </si>
  <si>
    <t>Acfm</t>
  </si>
  <si>
    <t>ahp</t>
  </si>
  <si>
    <t>AWB</t>
  </si>
  <si>
    <t>B</t>
  </si>
  <si>
    <t>CWT</t>
  </si>
  <si>
    <t>DB</t>
  </si>
  <si>
    <t>gpm</t>
  </si>
  <si>
    <t>G</t>
  </si>
  <si>
    <r>
      <t>h</t>
    </r>
    <r>
      <rPr>
        <vertAlign val="subscript"/>
        <sz val="10"/>
        <rFont val="Times New Roman"/>
        <family val="1"/>
      </rPr>
      <t>a</t>
    </r>
  </si>
  <si>
    <r>
      <t>h</t>
    </r>
    <r>
      <rPr>
        <vertAlign val="subscript"/>
        <sz val="10"/>
        <rFont val="Times New Roman"/>
        <family val="1"/>
      </rPr>
      <t>as</t>
    </r>
  </si>
  <si>
    <r>
      <t>h</t>
    </r>
    <r>
      <rPr>
        <vertAlign val="subscript"/>
        <sz val="10"/>
        <rFont val="Times New Roman"/>
        <family val="1"/>
      </rPr>
      <t>s</t>
    </r>
  </si>
  <si>
    <t>HWT</t>
  </si>
  <si>
    <r>
      <t>lb</t>
    </r>
    <r>
      <rPr>
        <vertAlign val="subscript"/>
        <sz val="10"/>
        <rFont val="Times New Roman"/>
        <family val="1"/>
      </rPr>
      <t>a</t>
    </r>
  </si>
  <si>
    <r>
      <t>lb</t>
    </r>
    <r>
      <rPr>
        <vertAlign val="subscript"/>
        <sz val="10"/>
        <rFont val="Times New Roman"/>
        <family val="1"/>
      </rPr>
      <t>w</t>
    </r>
  </si>
  <si>
    <t>LG</t>
  </si>
  <si>
    <t>PF</t>
  </si>
  <si>
    <t>R</t>
  </si>
  <si>
    <r>
      <t>v</t>
    </r>
    <r>
      <rPr>
        <vertAlign val="subscript"/>
        <sz val="10"/>
        <rFont val="Times New Roman"/>
        <family val="1"/>
      </rPr>
      <t>a</t>
    </r>
  </si>
  <si>
    <r>
      <t>v</t>
    </r>
    <r>
      <rPr>
        <vertAlign val="subscript"/>
        <sz val="10"/>
        <rFont val="Times New Roman"/>
        <family val="1"/>
      </rPr>
      <t>as</t>
    </r>
  </si>
  <si>
    <r>
      <t>v</t>
    </r>
    <r>
      <rPr>
        <vertAlign val="subscript"/>
        <sz val="10"/>
        <rFont val="Times New Roman"/>
        <family val="1"/>
      </rPr>
      <t>s</t>
    </r>
  </si>
  <si>
    <t>Ws</t>
  </si>
  <si>
    <t>WB</t>
  </si>
  <si>
    <t>actual volumetric flow rate of air-vapor mixture, cu ft/min</t>
  </si>
  <si>
    <t>air horsepower, hp</t>
  </si>
  <si>
    <t>ambient wet bulb temperature, °F</t>
  </si>
  <si>
    <t>combined water loss through blowdown and windage, % of circulating water or cu ft/min</t>
  </si>
  <si>
    <t>cold water temperature, °F</t>
  </si>
  <si>
    <t>dry bulb temperature, °F</t>
  </si>
  <si>
    <t>water evaporated, % of circulating water or cu ft/min</t>
  </si>
  <si>
    <t>gallons per minute</t>
  </si>
  <si>
    <t>air rate, lb/(sq ft • hr)</t>
  </si>
  <si>
    <t>specific enthalpy of dry air, BTU/lb</t>
  </si>
  <si>
    <r>
      <t>h</t>
    </r>
    <r>
      <rPr>
        <vertAlign val="subscript"/>
        <sz val="10"/>
        <rFont val="Times New Roman"/>
        <family val="1"/>
      </rPr>
      <t>s</t>
    </r>
    <r>
      <rPr>
        <sz val="10"/>
        <rFont val="Times New Roman"/>
        <family val="1"/>
      </rPr>
      <t xml:space="preserve"> - h</t>
    </r>
    <r>
      <rPr>
        <vertAlign val="subscript"/>
        <sz val="10"/>
        <rFont val="Times New Roman"/>
        <family val="1"/>
      </rPr>
      <t>a</t>
    </r>
    <r>
      <rPr>
        <sz val="10"/>
        <rFont val="Times New Roman"/>
        <family val="1"/>
      </rPr>
      <t>, BTU/lb</t>
    </r>
  </si>
  <si>
    <t>enthalpy of moist air at saturation per lb of dry air, BTU/lb</t>
  </si>
  <si>
    <t>hot water temperature, °F</t>
  </si>
  <si>
    <t>pounds of dry air</t>
  </si>
  <si>
    <t>pounds of water</t>
  </si>
  <si>
    <t>water rate, lb/(sq ft • hr)</t>
  </si>
  <si>
    <t>liquid to gas ratio, lb/lb</t>
  </si>
  <si>
    <t>cu ft/min</t>
  </si>
  <si>
    <t>performance factor, dimensionless</t>
  </si>
  <si>
    <t>cooling tower range, °F</t>
  </si>
  <si>
    <t>air velocity, ft/min</t>
  </si>
  <si>
    <t>specific volume of dry air, cu ft/lb</t>
  </si>
  <si>
    <r>
      <t>v</t>
    </r>
    <r>
      <rPr>
        <vertAlign val="subscript"/>
        <sz val="10"/>
        <rFont val="Times New Roman"/>
        <family val="1"/>
      </rPr>
      <t>s</t>
    </r>
    <r>
      <rPr>
        <sz val="10"/>
        <rFont val="Times New Roman"/>
        <family val="1"/>
      </rPr>
      <t xml:space="preserve"> - v</t>
    </r>
    <r>
      <rPr>
        <vertAlign val="subscript"/>
        <sz val="10"/>
        <rFont val="Times New Roman"/>
        <family val="1"/>
      </rPr>
      <t>a</t>
    </r>
    <r>
      <rPr>
        <sz val="10"/>
        <rFont val="Times New Roman"/>
        <family val="1"/>
      </rPr>
      <t>, cu ft/lb</t>
    </r>
  </si>
  <si>
    <t>volume of moist air at saturation per lb of dry air, cu ft/lb</t>
  </si>
  <si>
    <t>wet bulb temperature, °F</t>
  </si>
  <si>
    <r>
      <t>lb</t>
    </r>
    <r>
      <rPr>
        <vertAlign val="subscript"/>
        <sz val="10"/>
        <rFont val="Times New Roman"/>
        <family val="1"/>
      </rPr>
      <t>w</t>
    </r>
    <r>
      <rPr>
        <sz val="10"/>
        <rFont val="Times New Roman"/>
        <family val="1"/>
      </rPr>
      <t>/lb</t>
    </r>
    <r>
      <rPr>
        <vertAlign val="subscript"/>
        <sz val="10"/>
        <rFont val="Times New Roman"/>
        <family val="1"/>
      </rPr>
      <t>a</t>
    </r>
    <r>
      <rPr>
        <sz val="10"/>
        <rFont val="Times New Roman"/>
        <family val="1"/>
      </rPr>
      <t>, humidity ratio at saturation</t>
    </r>
  </si>
  <si>
    <t>Cold Water Temperature</t>
  </si>
  <si>
    <t>Collection Basin</t>
  </si>
  <si>
    <t>Counterflow</t>
  </si>
  <si>
    <t>Distribution Basin</t>
  </si>
  <si>
    <t>Double-Flow</t>
  </si>
  <si>
    <t>Drift</t>
  </si>
  <si>
    <t>Drift Eliminators</t>
  </si>
  <si>
    <t>Dry-Bulb Temperature</t>
  </si>
  <si>
    <t>Evaporation Loss</t>
  </si>
  <si>
    <t>Air Horsepower</t>
  </si>
  <si>
    <t>Air Inlet</t>
  </si>
  <si>
    <t>Air Rate</t>
  </si>
  <si>
    <t>Air Velocity</t>
  </si>
  <si>
    <t>Ambient Wet-Bulb Temperature</t>
  </si>
  <si>
    <t>Approach</t>
  </si>
  <si>
    <t>Blowdown</t>
  </si>
  <si>
    <t>Capacity</t>
  </si>
  <si>
    <t>Cell</t>
  </si>
  <si>
    <t>Circulation Rate</t>
  </si>
  <si>
    <t>Fan Cylinder</t>
  </si>
  <si>
    <t>Fan Deck</t>
  </si>
  <si>
    <t>Fan Pitch</t>
  </si>
  <si>
    <t>Fill</t>
  </si>
  <si>
    <t>Forced Draft</t>
  </si>
  <si>
    <t>Hot Water Temperature</t>
  </si>
  <si>
    <t>Induced Draft</t>
  </si>
  <si>
    <t>Liquid-to-Gas Ratio</t>
  </si>
  <si>
    <t>Louvers</t>
  </si>
  <si>
    <t>Makeup</t>
  </si>
  <si>
    <t>Natural Draft</t>
  </si>
  <si>
    <t>Net Effect Volume</t>
  </si>
  <si>
    <t>Performance Factor</t>
  </si>
  <si>
    <t>Psychrometer</t>
  </si>
  <si>
    <t>Range</t>
  </si>
  <si>
    <t>Recirculation</t>
  </si>
  <si>
    <t>Water Rate</t>
  </si>
  <si>
    <t>Wet-Bulb Temperature</t>
  </si>
  <si>
    <t>Wet-Bulb Thermometer</t>
  </si>
  <si>
    <t>Windage</t>
  </si>
  <si>
    <t>Wind Load</t>
  </si>
  <si>
    <t>Crossflow</t>
  </si>
  <si>
    <t>Circulating water loss from the tower as liquid droplets entrained in the exhaust air stream.  Units percent of circulating water rate or gpm. [For more precise work, an L/G parameter is used, and drift becomes pounds of water per million pounds of exhaust air (ppmw).]</t>
  </si>
  <si>
    <t>An assembly of baffles or labyrinth passages through which the air passes prior to its exit from the tower, for the purpose of removing entrained water droplets from the exhaust air.</t>
  </si>
  <si>
    <t>The temperature of the entering or ambient air adjacent to the cooling tower as measured with a dry-bulb thermometer.</t>
  </si>
  <si>
    <t>Temperature of the water leaving the collection basin, exclusive of any temperature effects incurred by the addition of makeup and/or the removal of blowdown.</t>
  </si>
  <si>
    <t>Chamber below and integral with the tower where water is transiently collected and directed to the sump or pump suction line.</t>
  </si>
  <si>
    <t>Air flow direction through the fill is counter-current to that of the falling water.</t>
  </si>
  <si>
    <t>Air flow direction through the fill is essentially perpendicular to that of the falling water.</t>
  </si>
  <si>
    <t>Shallow pan-type elevated basin used to distribute hot water over the tower fill by means of orifices in the basin floor.  Application is normally limited to crossflow towers.</t>
  </si>
  <si>
    <t>A crossflow cooling tower where two opposed fill banks are served by a common air plenum.</t>
  </si>
  <si>
    <t>Water evaporated from the circulating water into the air stream in the cooling process.</t>
  </si>
  <si>
    <t>The power output developed by a fan in moving a given air rate against a given resistance.</t>
  </si>
  <si>
    <t>Opening in a cooling tower through which air enters.  Sometimes referred to as the louvered face on induced draft towers.</t>
  </si>
  <si>
    <t>Mass flow of dry air per square foot of cross-sectional area in the tower's heat transfer region per hour.</t>
  </si>
  <si>
    <t>Velocity of air-vapor mixture through a specific region of the tower (i.e. the fan).</t>
  </si>
  <si>
    <t>The wet-bulb temperature of the air encompassing a cooling tower, not including any temperature contribution by the tower itself.  Generally measured upwind of a tower, in a number of locations sufficient to account for all extraneous sources of heat.</t>
  </si>
  <si>
    <t>Difference between the cold water temperature and the entering wet-bulb temperature.</t>
  </si>
  <si>
    <t>Water discharged from the system to control concentrations of salt or other impurities in the circulating water.</t>
  </si>
  <si>
    <t>The amount of water that a cooling tower will cool through a specified range, at a specified approach and wet-bulb temperature.</t>
  </si>
  <si>
    <t>Smallest tower subdivision which can function as an independent unit with regard to air and water flow; it is bounded by either exterior walls or partition walls.  Each cell may have one or more fans and one or more distribution systems.</t>
  </si>
  <si>
    <t>Actual water flow rate through a given tower.</t>
  </si>
  <si>
    <t>Surface enclosing the top of an induced draft cooling tower, exclusive of the distribution basins on a crossflow tower.</t>
  </si>
  <si>
    <t>The angle which the blades of a propeller fan make with the plane of rotation, measured at a prescribed point on each blade.</t>
  </si>
  <si>
    <t>That portion of a cooling tower which constitutes its primary heat transfer surface.  Sometimes referred to as "packing."</t>
  </si>
  <si>
    <t>Refers to the movement of air under pressure through a cooling tower.  Fans of forced draft towers are located at the air inlets to "force" air through the tower.</t>
  </si>
  <si>
    <t>Temperature of circulating water entering the cooling tower's distribution system.</t>
  </si>
  <si>
    <t>Refers to the movement of air through a cooling tower by means of an induced partial vacuum.  Fans of induced draft towers are located at the air discharges to "draw" air through the tower.</t>
  </si>
  <si>
    <t>A ratio of the total mass flows of water and dry air in a cooling tower. (See Air Rate and Water Rate)</t>
  </si>
  <si>
    <t>Blade or passage type assemblies installed at the air inlet face of a cooling tower to control water splashout and/or promote uniform air flow through the fill.  In the case of film-type crossflow fill, they may be integrally molded to the film sheets.</t>
  </si>
  <si>
    <t>Water added to the circulating water system to replace water lost by evaporation, drift, windage, blowdown, and leakage.</t>
  </si>
  <si>
    <t>Refers to the movement of air through a cooling tower purely by natural means.  Typically, by the driving force of a density differential.</t>
  </si>
  <si>
    <t>That portion of the total structural volume within which the circulating water is in intimate contact with the flowing air.</t>
  </si>
  <si>
    <t>Variable used in determining performance characteristics inn cooling towers.</t>
  </si>
  <si>
    <t>An instrument incorporating both a dry-bulb and a wet-bulb thermometer, by which simultaneous dry-bulb and wet-bulb temperature readings can be taken.</t>
  </si>
  <si>
    <t>Difference between the hot water temperature and the cold water temperature.</t>
  </si>
  <si>
    <t>Describes a condition in which a portion of the tower's discharge air re-enters the air inlets along with the fresh air.  Its effect is an elevation of the average entering wet-bulb temperature compared to the ambient.</t>
  </si>
  <si>
    <t>Mass flow of water per square foot of fill plan area of the cooling tower per hour.</t>
  </si>
  <si>
    <t>The temperature of the entering or ambient air adjacent to the cooling tower as measured with a wet-bulb thermometer.</t>
  </si>
  <si>
    <t>A thermometer whose bulb is encased within a wetted wick.</t>
  </si>
  <si>
    <t>Water lost from the tower because of the effects of wind.</t>
  </si>
  <si>
    <t>The load imposed upon a structure by a wind blowing against its surface.</t>
  </si>
  <si>
    <t>Flow</t>
  </si>
  <si>
    <t>Hot Water</t>
  </si>
  <si>
    <t>Cold Water</t>
  </si>
  <si>
    <t>Wet Bulb</t>
  </si>
  <si>
    <t>Use the PF correction factor from Example 11-5 to increase gpm instead of decreasing CWT.</t>
  </si>
  <si>
    <r>
      <t>Example 11-7</t>
    </r>
    <r>
      <rPr>
        <sz val="11"/>
        <rFont val="Times New Roman"/>
        <family val="1"/>
      </rPr>
      <t xml:space="preserve"> -- Cooling tower calculations on concentration and blowdown rate</t>
    </r>
  </si>
  <si>
    <r>
      <t>Application 11-7</t>
    </r>
    <r>
      <rPr>
        <sz val="11"/>
        <rFont val="Times New Roman"/>
        <family val="1"/>
      </rPr>
      <t xml:space="preserve"> -- Cooling tower calculations on concentration and blowdown rate</t>
    </r>
  </si>
  <si>
    <t>Calculate the concentrations and blowdown rate for the following cooling tower:</t>
  </si>
  <si>
    <t>Water Temperature Drop Through Tower</t>
  </si>
  <si>
    <t>Type of Tower</t>
  </si>
  <si>
    <t>Blowdown Rate</t>
  </si>
  <si>
    <t>or</t>
  </si>
  <si>
    <t>of circulation rate</t>
  </si>
  <si>
    <t>Therefore:</t>
  </si>
  <si>
    <t>Windage Loss</t>
  </si>
  <si>
    <t>Number of Concentrations (cycles)</t>
  </si>
  <si>
    <t xml:space="preserve">If the resultant concentrations are excessive and a desired concentration of </t>
  </si>
  <si>
    <t>is required, what must the blowdown rate be?</t>
  </si>
  <si>
    <t>B = E / (Cycles - 1)</t>
  </si>
  <si>
    <t xml:space="preserve">What is the new CWT when WB changes from </t>
  </si>
  <si>
    <t xml:space="preserve">° to </t>
  </si>
  <si>
    <t xml:space="preserve">What is the new CWT when cooling range is changed from </t>
  </si>
  <si>
    <t>° to</t>
  </si>
  <si>
    <t xml:space="preserve">What is the new CWT when water circulation is changed from </t>
  </si>
  <si>
    <t xml:space="preserve">gpm to </t>
  </si>
  <si>
    <t xml:space="preserve">What is the new CWT when the WB changes from </t>
  </si>
  <si>
    <t xml:space="preserve">to </t>
  </si>
  <si>
    <t xml:space="preserve">What is the new CWT if motor is changed from </t>
  </si>
  <si>
    <t xml:space="preserve">HP to </t>
  </si>
  <si>
    <t>to</t>
  </si>
  <si>
    <t>WB change:</t>
  </si>
  <si>
    <t>R change:</t>
  </si>
  <si>
    <t>GPM change:</t>
  </si>
  <si>
    <t xml:space="preserve">The air flow rate varies as the cube root of the horsepower and performance varies almost directly with the ratio of water rate to air rate, therefore the change in air flow rate can be applied to the Performance Factor.  Increasing the air flow rate (by installing a larger motor) decreases the Performance Factor.  </t>
  </si>
  <si>
    <t>HP in Example 11-4?  Example 11-4 information given below:</t>
  </si>
  <si>
    <t>Original PF:</t>
  </si>
  <si>
    <t>(see previous example for how to get this value)</t>
  </si>
  <si>
    <t>(see example 11-4 for how to get this value)</t>
  </si>
  <si>
    <t>Example 11-5:</t>
  </si>
  <si>
    <t>KEY</t>
  </si>
  <si>
    <t>Example calculation from the book</t>
  </si>
  <si>
    <t>Application worksheet for user to fill out</t>
  </si>
  <si>
    <t>°?</t>
  </si>
  <si>
    <t>.</t>
  </si>
  <si>
    <t xml:space="preserve"> gpm.</t>
  </si>
  <si>
    <t>Mechanical-draft towers</t>
  </si>
  <si>
    <t>gpm.</t>
  </si>
  <si>
    <t xml:space="preserve">° F to </t>
  </si>
  <si>
    <t>Cylindrical or venturi-shaped structure in which a propeller fan operates.  Sometimes referred to as a fan "stack" on larger towers.</t>
  </si>
  <si>
    <r>
      <t>Example 11-1</t>
    </r>
    <r>
      <rPr>
        <sz val="11"/>
        <rFont val="Times New Roman"/>
        <family val="1"/>
      </rPr>
      <t xml:space="preserve"> -- Effect of Varying WB Temperature on Cold Water Temperature (CWT)</t>
    </r>
  </si>
  <si>
    <r>
      <t>Application 11-1</t>
    </r>
    <r>
      <rPr>
        <sz val="11"/>
        <rFont val="Times New Roman"/>
        <family val="1"/>
      </rPr>
      <t xml:space="preserve"> -- Effect of Varying WB Temperature on Cold Water Temperature (CWT)</t>
    </r>
  </si>
  <si>
    <r>
      <t>Example 11-2</t>
    </r>
    <r>
      <rPr>
        <sz val="11"/>
        <rFont val="Times New Roman"/>
        <family val="1"/>
      </rPr>
      <t xml:space="preserve"> -- Effect of Varying Cooling Range on Cold Water Temperature</t>
    </r>
  </si>
  <si>
    <r>
      <t>Application 11-2</t>
    </r>
    <r>
      <rPr>
        <sz val="11"/>
        <rFont val="Times New Roman"/>
        <family val="1"/>
      </rPr>
      <t xml:space="preserve"> -- Effect of Varying Cooling Range on Cold Water Temperature</t>
    </r>
  </si>
  <si>
    <r>
      <t>Example 11-3</t>
    </r>
    <r>
      <rPr>
        <sz val="11"/>
        <rFont val="Times New Roman"/>
        <family val="1"/>
      </rPr>
      <t xml:space="preserve"> -- Effect of Varying Water Circulating Rate and Heat Load on</t>
    </r>
  </si>
  <si>
    <r>
      <t xml:space="preserve">Application 11-3 </t>
    </r>
    <r>
      <rPr>
        <sz val="11"/>
        <rFont val="Times New Roman"/>
        <family val="1"/>
      </rPr>
      <t>-- Effect of Varying Water Circulating Rate and Heat Load on</t>
    </r>
  </si>
  <si>
    <r>
      <t>Example 11-4</t>
    </r>
    <r>
      <rPr>
        <sz val="11"/>
        <rFont val="Times New Roman"/>
        <family val="1"/>
      </rPr>
      <t xml:space="preserve"> -- Effect of Varying WB Temperature, Range, and Water Circulating Rate on</t>
    </r>
  </si>
  <si>
    <r>
      <t>Application 11-4</t>
    </r>
    <r>
      <rPr>
        <sz val="11"/>
        <rFont val="Times New Roman"/>
        <family val="1"/>
      </rPr>
      <t xml:space="preserve"> -- Effect of Varying WB Temperature, Range, and Water Circulating Rate on</t>
    </r>
  </si>
  <si>
    <t xml:space="preserve">°, R changes from </t>
  </si>
  <si>
    <t xml:space="preserve">° F, and gpm changes from </t>
  </si>
  <si>
    <r>
      <t>Example 11-5</t>
    </r>
    <r>
      <rPr>
        <sz val="11"/>
        <rFont val="Times New Roman"/>
        <family val="1"/>
      </rPr>
      <t xml:space="preserve"> -- Effect of Varying Fan HP Input on Cold Water Temperature</t>
    </r>
  </si>
  <si>
    <r>
      <t>Application 11-5</t>
    </r>
    <r>
      <rPr>
        <sz val="11"/>
        <rFont val="Times New Roman"/>
        <family val="1"/>
      </rPr>
      <t xml:space="preserve"> -- Effect of Varying Fan HP Input on Cold Water Temperature</t>
    </r>
  </si>
  <si>
    <r>
      <t>Example 11-6</t>
    </r>
    <r>
      <rPr>
        <sz val="11"/>
        <rFont val="Times New Roman"/>
        <family val="1"/>
      </rPr>
      <t xml:space="preserve"> -- Effect of correction factor on gpm instead of Cold Water Temperature</t>
    </r>
  </si>
  <si>
    <r>
      <t>Application 11-6</t>
    </r>
    <r>
      <rPr>
        <sz val="11"/>
        <rFont val="Times New Roman"/>
        <family val="1"/>
      </rPr>
      <t xml:space="preserve"> -- Effect of correction factor on gpm instead of Cold Water Temperature</t>
    </r>
  </si>
  <si>
    <t>(1% for each 10° temperature drop)</t>
  </si>
  <si>
    <t>(1% for each 10°  temperature drop)</t>
  </si>
  <si>
    <t>MCDB</t>
  </si>
  <si>
    <t>MCWB</t>
  </si>
  <si>
    <t>mean coincident dry bulb temperature, °F</t>
  </si>
  <si>
    <t>mean coincident wet bulb temperature, °F</t>
  </si>
  <si>
    <t>Approach (Wet Surface Air Cooler)</t>
  </si>
  <si>
    <t>Difference between the process outlet fluid and the ambient inlet wet-bulb temperature</t>
  </si>
  <si>
    <t>Circulation Rate (Wet Surface Air Cooler)</t>
  </si>
  <si>
    <t>Actual water flow over the top of the tube bundles</t>
  </si>
  <si>
    <t>Capacity (Wet Surface Air Cooler)</t>
  </si>
  <si>
    <t>The total amount of heat rejected by the wet surface air cooler to atmosphere</t>
  </si>
  <si>
    <t>Face Area (Wet Surface Air Cooler)</t>
  </si>
  <si>
    <t>Louvers (Wet Surface Air Cooler)</t>
  </si>
  <si>
    <t>Series Flow (Wet Surface Air Cooler)</t>
  </si>
  <si>
    <t>Water Basin (Wet Surface Air Cooler)</t>
  </si>
  <si>
    <t>The area over the top of the tube bundles open to atmosphere</t>
  </si>
  <si>
    <t>WSAC</t>
  </si>
  <si>
    <t>Wet surface air cooler</t>
  </si>
  <si>
    <t>Blade or passage type assemblies that are used to potentially block off a fan or section of the fan plenum to prevent short circuiting. Louvers would be installed above the drift eliminators and below the fan. Louvers are not aloways required in a WSAC</t>
  </si>
  <si>
    <t>When approach temperatures are small, several stages may need to be incorporated to achieve proper cooling. Most cases require a two stage series flow and incorpoate a hot side and cold side of the cooler</t>
  </si>
  <si>
    <t>The lower section of the cooler used to hold recirculation water</t>
  </si>
  <si>
    <t>Definitions of Words and Phases Used in Cooling Towers</t>
  </si>
  <si>
    <t>° with gpm and range remaining constant?</t>
  </si>
  <si>
    <t>°F.</t>
  </si>
  <si>
    <t>(see Application 11-4 for how to get this value)</t>
  </si>
  <si>
    <t>HP in Application 11-4?  Application 11-4 information given below:</t>
  </si>
  <si>
    <t>Application 11-5:</t>
  </si>
  <si>
    <t>HP in Example 11-4?  Application 11-4 information given below:</t>
  </si>
  <si>
    <t xml:space="preserve">Numbers that must be filled in according to the user's data, specific situation, graphs, charts and figures </t>
  </si>
  <si>
    <t>GPSA Engineering Data Book 14th Edition</t>
  </si>
  <si>
    <t>REVISION</t>
  </si>
  <si>
    <t>DATE</t>
  </si>
  <si>
    <t>REASON(S) FOR REVISION</t>
  </si>
  <si>
    <t xml:space="preserve">Initial release </t>
  </si>
  <si>
    <t>The sample calculations, equations and spreadsheets presented herein were developed using examples published in the Engineering Data Book as published by the Gas Processors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</si>
  <si>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</si>
  <si>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</si>
  <si>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reference to or reliance on the information in this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</si>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</sst>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
    <numFmt numFmtId="166" formatCode="0.0"/>
    <numFmt numFmtId="167" formatCode="#,##0.00\ ;&quot; (&quot;#,##0.00\);&quot; -&quot;#\ ;@\ "/>
  </numFmts>
  <fonts count="16" x14ac:knownFonts="1">
    <font>
      <sz val="10"/>
      <name val="Arial"/>
    </font>
    <font>
      <sz val="10"/>
      <name val="Times New Roman"/>
      <family val="1"/>
    </font>
    <font>
      <vertAlign val="subscript"/>
      <sz val="10"/>
      <name val="Times New Roman"/>
      <family val="1"/>
    </font>
    <font>
      <sz val="8"/>
      <name val="Arial"/>
      <family val="2"/>
    </font>
    <font>
      <b/>
      <sz val="11"/>
      <name val="Times New Roman"/>
      <family val="1"/>
    </font>
    <font>
      <sz val="11"/>
      <name val="Times New Roman"/>
      <family val="1"/>
    </font>
    <font>
      <sz val="11"/>
      <color indexed="18"/>
      <name val="Times New Roman"/>
      <family val="1"/>
    </font>
    <font>
      <b/>
      <sz val="16"/>
      <color indexed="8"/>
      <name val="Times New Roman"/>
      <family val="1"/>
    </font>
    <font>
      <sz val="11"/>
      <color indexed="8"/>
      <name val="Times New Roman"/>
      <family val="1"/>
    </font>
    <font>
      <sz val="10"/>
      <color indexed="8"/>
      <name val="Times New Roman"/>
      <family val="1"/>
    </font>
    <font>
      <b/>
      <sz val="10"/>
      <name val="Arial"/>
      <family val="2"/>
    </font>
    <font>
      <sz val="10"/>
      <name val="Arial"/>
      <family val="2"/>
    </font>
    <font>
      <b/>
      <sz val="11"/>
      <color rgb="FFFF0000"/>
      <name val="Times New Roman"/>
      <family val="1"/>
    </font>
    <font>
      <sz val="11"/>
      <color indexed="8"/>
      <name val="Calibri"/>
      <family val="2"/>
    </font>
    <font>
      <b/>
      <sz val="10"/>
      <name val="Times New Roman"/>
      <family val="1"/>
    </font>
    <font>
      <sz val="11"/>
      <color rgb="FFC00000"/>
      <name val="Times New Roman"/>
      <family val="1"/>
    </font>
  </fonts>
  <fills count="8">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6" tint="0.59996337778862885"/>
        <bgColor indexed="64"/>
      </patternFill>
    </fill>
    <fill>
      <patternFill patternType="solid">
        <fgColor theme="9" tint="0.59996337778862885"/>
        <bgColor indexed="64"/>
      </patternFill>
    </fill>
    <fill>
      <patternFill patternType="solid">
        <fgColor theme="9" tint="0.79998168889431442"/>
        <bgColor indexed="64"/>
      </patternFill>
    </fill>
    <fill>
      <patternFill patternType="solid">
        <fgColor theme="0" tint="-0.14999847407452621"/>
        <bgColor indexed="64"/>
      </patternFill>
    </fill>
  </fills>
  <borders count="6">
    <border>
      <left/>
      <right/>
      <top/>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1" fillId="0" borderId="0"/>
    <xf numFmtId="167" fontId="13" fillId="0" borderId="0"/>
    <xf numFmtId="0" fontId="13" fillId="0" borderId="0"/>
  </cellStyleXfs>
  <cellXfs count="111">
    <xf numFmtId="0" fontId="0" fillId="0" borderId="0" xfId="0"/>
    <xf numFmtId="0" fontId="5" fillId="0" borderId="0" xfId="0" applyFont="1"/>
    <xf numFmtId="0" fontId="4" fillId="3" borderId="0" xfId="0" applyFont="1" applyFill="1" applyBorder="1"/>
    <xf numFmtId="0" fontId="5" fillId="3" borderId="0" xfId="0" applyFont="1" applyFill="1" applyBorder="1" applyAlignment="1">
      <alignment horizontal="center"/>
    </xf>
    <xf numFmtId="0" fontId="5" fillId="3" borderId="0" xfId="0" applyFont="1" applyFill="1" applyBorder="1"/>
    <xf numFmtId="0" fontId="6" fillId="3" borderId="0" xfId="0" applyFont="1" applyFill="1" applyBorder="1"/>
    <xf numFmtId="0" fontId="5" fillId="3" borderId="0" xfId="0" applyFont="1" applyFill="1" applyBorder="1" applyAlignment="1">
      <alignment horizontal="left"/>
    </xf>
    <xf numFmtId="0" fontId="5" fillId="3" borderId="0" xfId="0" applyFont="1" applyFill="1" applyBorder="1" applyAlignment="1"/>
    <xf numFmtId="164" fontId="5" fillId="3" borderId="0" xfId="0" applyNumberFormat="1" applyFont="1" applyFill="1" applyBorder="1" applyAlignment="1">
      <alignment horizontal="center"/>
    </xf>
    <xf numFmtId="0" fontId="5" fillId="0" borderId="0" xfId="0" applyFont="1" applyProtection="1">
      <protection locked="0"/>
    </xf>
    <xf numFmtId="0" fontId="5" fillId="3" borderId="0" xfId="0" applyFont="1" applyFill="1" applyBorder="1" applyAlignment="1" applyProtection="1">
      <alignment horizontal="center"/>
      <protection locked="0"/>
    </xf>
    <xf numFmtId="0" fontId="5" fillId="3" borderId="0" xfId="0" applyFont="1" applyFill="1" applyBorder="1" applyProtection="1">
      <protection locked="0"/>
    </xf>
    <xf numFmtId="0" fontId="6" fillId="3" borderId="0" xfId="0" applyFont="1" applyFill="1" applyBorder="1" applyProtection="1">
      <protection locked="0"/>
    </xf>
    <xf numFmtId="0" fontId="5" fillId="3" borderId="0" xfId="0" applyFont="1" applyFill="1" applyBorder="1" applyAlignment="1" applyProtection="1">
      <protection locked="0"/>
    </xf>
    <xf numFmtId="0" fontId="5" fillId="3" borderId="0" xfId="0" quotePrefix="1" applyFont="1" applyFill="1" applyBorder="1" applyProtection="1">
      <protection locked="0"/>
    </xf>
    <xf numFmtId="0" fontId="5" fillId="0" borderId="0" xfId="0" applyFont="1" applyAlignment="1" applyProtection="1">
      <alignment horizontal="center"/>
      <protection locked="0"/>
    </xf>
    <xf numFmtId="0" fontId="4" fillId="2" borderId="0" xfId="0" applyFont="1" applyFill="1" applyBorder="1" applyProtection="1"/>
    <xf numFmtId="0" fontId="5" fillId="2" borderId="0" xfId="0" applyFont="1" applyFill="1" applyBorder="1" applyAlignment="1" applyProtection="1">
      <alignment horizontal="center"/>
    </xf>
    <xf numFmtId="0" fontId="5" fillId="2" borderId="0" xfId="0" applyFont="1" applyFill="1" applyBorder="1" applyProtection="1"/>
    <xf numFmtId="0" fontId="6" fillId="2" borderId="0" xfId="0" applyFont="1" applyFill="1" applyBorder="1" applyProtection="1"/>
    <xf numFmtId="0" fontId="5" fillId="2" borderId="0" xfId="0" applyFont="1" applyFill="1" applyBorder="1" applyAlignment="1" applyProtection="1"/>
    <xf numFmtId="0" fontId="5" fillId="2" borderId="0" xfId="0" quotePrefix="1" applyFont="1" applyFill="1" applyBorder="1" applyProtection="1"/>
    <xf numFmtId="0" fontId="0" fillId="0" borderId="0" xfId="0" applyProtection="1">
      <protection locked="0"/>
    </xf>
    <xf numFmtId="165" fontId="5" fillId="3" borderId="0" xfId="0" applyNumberFormat="1" applyFont="1" applyFill="1" applyBorder="1" applyAlignment="1" applyProtection="1">
      <alignment horizontal="center"/>
      <protection locked="0"/>
    </xf>
    <xf numFmtId="9" fontId="5" fillId="3" borderId="0" xfId="0" applyNumberFormat="1" applyFont="1" applyFill="1" applyBorder="1" applyAlignment="1" applyProtection="1">
      <alignment horizontal="center"/>
      <protection locked="0"/>
    </xf>
    <xf numFmtId="166" fontId="6" fillId="3" borderId="0" xfId="0" applyNumberFormat="1" applyFont="1" applyFill="1" applyBorder="1" applyProtection="1">
      <protection locked="0"/>
    </xf>
    <xf numFmtId="10" fontId="5" fillId="3" borderId="0" xfId="0" applyNumberFormat="1" applyFont="1" applyFill="1" applyBorder="1" applyAlignment="1" applyProtection="1">
      <alignment horizontal="center"/>
      <protection locked="0"/>
    </xf>
    <xf numFmtId="0" fontId="0" fillId="0" borderId="0" xfId="0" applyBorder="1"/>
    <xf numFmtId="0" fontId="5" fillId="6" borderId="0" xfId="0" applyFont="1" applyFill="1" applyBorder="1" applyAlignment="1">
      <alignment horizontal="center"/>
    </xf>
    <xf numFmtId="0" fontId="5" fillId="6" borderId="0" xfId="0" applyFont="1" applyFill="1" applyBorder="1" applyAlignment="1" applyProtection="1">
      <alignment horizontal="center"/>
      <protection locked="0"/>
    </xf>
    <xf numFmtId="0" fontId="5" fillId="6" borderId="0" xfId="0" applyFont="1" applyFill="1" applyBorder="1" applyAlignment="1"/>
    <xf numFmtId="0" fontId="5" fillId="3" borderId="4" xfId="0" applyFont="1" applyFill="1" applyBorder="1" applyAlignment="1">
      <alignment horizontal="left"/>
    </xf>
    <xf numFmtId="0" fontId="5" fillId="2" borderId="3" xfId="0" applyFont="1" applyFill="1" applyBorder="1" applyAlignment="1" applyProtection="1">
      <alignment horizontal="right"/>
    </xf>
    <xf numFmtId="0" fontId="5" fillId="2" borderId="4" xfId="0" applyFont="1" applyFill="1" applyBorder="1" applyAlignment="1" applyProtection="1">
      <alignment horizontal="left"/>
    </xf>
    <xf numFmtId="0" fontId="5" fillId="3" borderId="4" xfId="0" applyFont="1" applyFill="1" applyBorder="1" applyAlignment="1" applyProtection="1">
      <alignment horizontal="left"/>
      <protection locked="0"/>
    </xf>
    <xf numFmtId="0" fontId="5" fillId="6" borderId="0" xfId="0" applyFont="1" applyFill="1" applyBorder="1" applyProtection="1">
      <protection locked="0"/>
    </xf>
    <xf numFmtId="0" fontId="5" fillId="6" borderId="0" xfId="0" applyFont="1" applyFill="1" applyBorder="1" applyAlignment="1" applyProtection="1">
      <alignment horizontal="right" wrapText="1"/>
      <protection locked="0"/>
    </xf>
    <xf numFmtId="1" fontId="5" fillId="3" borderId="3" xfId="0" applyNumberFormat="1" applyFont="1" applyFill="1" applyBorder="1" applyAlignment="1" applyProtection="1">
      <alignment horizontal="center"/>
      <protection locked="0"/>
    </xf>
    <xf numFmtId="166" fontId="5" fillId="6" borderId="0" xfId="0" applyNumberFormat="1" applyFont="1" applyFill="1" applyBorder="1" applyAlignment="1" applyProtection="1">
      <alignment horizontal="left"/>
      <protection locked="0"/>
    </xf>
    <xf numFmtId="1" fontId="5" fillId="3" borderId="3" xfId="0" applyNumberFormat="1" applyFont="1" applyFill="1" applyBorder="1" applyAlignment="1" applyProtection="1">
      <alignment horizontal="right"/>
      <protection locked="0"/>
    </xf>
    <xf numFmtId="0" fontId="5" fillId="6" borderId="3" xfId="0" applyFont="1" applyFill="1" applyBorder="1" applyProtection="1">
      <protection locked="0"/>
    </xf>
    <xf numFmtId="0" fontId="5" fillId="6" borderId="0" xfId="0" applyFont="1" applyFill="1" applyBorder="1" applyAlignment="1" applyProtection="1">
      <protection locked="0"/>
    </xf>
    <xf numFmtId="0" fontId="5" fillId="2" borderId="0" xfId="0" applyFont="1" applyFill="1" applyBorder="1" applyAlignment="1" applyProtection="1">
      <alignment horizontal="left" wrapText="1"/>
    </xf>
    <xf numFmtId="0" fontId="5" fillId="3" borderId="0" xfId="0" applyFont="1" applyFill="1" applyBorder="1" applyAlignment="1">
      <alignment horizontal="left" wrapText="1"/>
    </xf>
    <xf numFmtId="0" fontId="12" fillId="0" borderId="0" xfId="0" applyFont="1"/>
    <xf numFmtId="0" fontId="5" fillId="2" borderId="0" xfId="0" applyFont="1" applyFill="1" applyBorder="1" applyAlignment="1" applyProtection="1">
      <alignment horizontal="left" wrapText="1"/>
    </xf>
    <xf numFmtId="0" fontId="5" fillId="3" borderId="0" xfId="0" applyFont="1" applyFill="1" applyBorder="1" applyAlignment="1">
      <alignment horizontal="left" wrapText="1"/>
    </xf>
    <xf numFmtId="0" fontId="0" fillId="0" borderId="0" xfId="0" applyProtection="1"/>
    <xf numFmtId="0" fontId="1" fillId="0" borderId="0" xfId="0" applyFont="1" applyAlignment="1" applyProtection="1">
      <alignment vertical="top" wrapText="1"/>
    </xf>
    <xf numFmtId="0" fontId="0" fillId="0" borderId="0" xfId="0" applyAlignment="1" applyProtection="1">
      <alignment horizontal="center" vertical="top"/>
    </xf>
    <xf numFmtId="0" fontId="5" fillId="0" borderId="0" xfId="1" applyFont="1" applyProtection="1"/>
    <xf numFmtId="0" fontId="11" fillId="0" borderId="0" xfId="1" applyProtection="1"/>
    <xf numFmtId="0" fontId="14" fillId="7" borderId="5" xfId="1" applyFont="1" applyFill="1" applyBorder="1" applyAlignment="1" applyProtection="1">
      <alignment horizontal="center"/>
    </xf>
    <xf numFmtId="0" fontId="14" fillId="7" borderId="5" xfId="1" applyFont="1" applyFill="1" applyBorder="1" applyAlignment="1" applyProtection="1">
      <alignment horizontal="left"/>
    </xf>
    <xf numFmtId="0" fontId="5" fillId="0" borderId="5" xfId="1" applyFont="1" applyBorder="1" applyAlignment="1" applyProtection="1">
      <alignment horizontal="center"/>
    </xf>
    <xf numFmtId="14" fontId="5" fillId="0" borderId="5" xfId="1" applyNumberFormat="1" applyFont="1" applyBorder="1" applyAlignment="1" applyProtection="1">
      <alignment horizontal="center"/>
    </xf>
    <xf numFmtId="0" fontId="5" fillId="0" borderId="5" xfId="1" applyFont="1" applyBorder="1" applyProtection="1"/>
    <xf numFmtId="0" fontId="1" fillId="0" borderId="5" xfId="1" applyFont="1" applyBorder="1" applyProtection="1"/>
    <xf numFmtId="0" fontId="5" fillId="0" borderId="0" xfId="1" applyFont="1" applyProtection="1">
      <protection locked="0"/>
    </xf>
    <xf numFmtId="0" fontId="15" fillId="0" borderId="0" xfId="1" applyFont="1" applyFill="1" applyProtection="1">
      <protection locked="0"/>
    </xf>
    <xf numFmtId="0" fontId="15" fillId="0" borderId="0" xfId="1" applyFont="1" applyProtection="1">
      <protection locked="0"/>
    </xf>
    <xf numFmtId="0" fontId="1" fillId="0" borderId="0" xfId="0" applyFont="1" applyProtection="1"/>
    <xf numFmtId="0" fontId="1" fillId="0" borderId="0" xfId="0" applyFont="1" applyAlignment="1" applyProtection="1">
      <alignment horizontal="center" vertical="top"/>
    </xf>
    <xf numFmtId="0" fontId="4" fillId="0" borderId="0" xfId="0" applyFont="1" applyAlignment="1" applyProtection="1">
      <alignment horizontal="center" vertical="top" wrapText="1"/>
    </xf>
    <xf numFmtId="0" fontId="5" fillId="0" borderId="0" xfId="0" applyFont="1" applyAlignment="1" applyProtection="1">
      <alignment horizontal="center"/>
    </xf>
    <xf numFmtId="0" fontId="5" fillId="0" borderId="0" xfId="0" applyFont="1" applyProtection="1"/>
    <xf numFmtId="0" fontId="4" fillId="0" borderId="1" xfId="0" applyFont="1" applyBorder="1" applyAlignment="1" applyProtection="1">
      <alignment horizontal="center" vertical="top" wrapText="1"/>
    </xf>
    <xf numFmtId="0" fontId="5" fillId="0" borderId="1" xfId="0" applyFont="1" applyBorder="1" applyAlignment="1" applyProtection="1">
      <alignment horizontal="center"/>
    </xf>
    <xf numFmtId="0" fontId="1" fillId="0" borderId="2" xfId="0" applyFont="1" applyBorder="1" applyAlignment="1" applyProtection="1">
      <alignment horizontal="center" vertical="top"/>
    </xf>
    <xf numFmtId="0" fontId="1" fillId="0" borderId="2" xfId="0" applyFont="1" applyBorder="1" applyAlignment="1" applyProtection="1">
      <alignment vertical="top" wrapText="1"/>
    </xf>
    <xf numFmtId="0" fontId="1" fillId="0" borderId="2" xfId="0" applyFont="1" applyBorder="1" applyProtection="1"/>
    <xf numFmtId="0" fontId="1" fillId="0" borderId="0" xfId="0" applyFont="1" applyAlignment="1" applyProtection="1">
      <alignment horizontal="center" vertical="top" wrapText="1"/>
    </xf>
    <xf numFmtId="0" fontId="7" fillId="0" borderId="0" xfId="0" applyFont="1" applyProtection="1"/>
    <xf numFmtId="0" fontId="8" fillId="0" borderId="0" xfId="0" applyFont="1" applyProtection="1"/>
    <xf numFmtId="0" fontId="5" fillId="4" borderId="0" xfId="0" applyFont="1" applyFill="1" applyBorder="1" applyProtection="1"/>
    <xf numFmtId="0" fontId="9" fillId="0" borderId="0" xfId="0" applyFont="1" applyAlignment="1" applyProtection="1">
      <alignment horizontal="center"/>
    </xf>
    <xf numFmtId="0" fontId="9" fillId="0" borderId="0" xfId="0" applyFont="1" applyProtection="1"/>
    <xf numFmtId="0" fontId="5" fillId="5" borderId="0" xfId="0" applyFont="1" applyFill="1" applyBorder="1" applyProtection="1"/>
    <xf numFmtId="0" fontId="5" fillId="6" borderId="0" xfId="0" applyFont="1" applyFill="1" applyBorder="1" applyAlignment="1" applyProtection="1">
      <alignment horizontal="center"/>
    </xf>
    <xf numFmtId="0" fontId="1" fillId="0" borderId="0" xfId="0" applyFont="1" applyAlignment="1" applyProtection="1"/>
    <xf numFmtId="0" fontId="5" fillId="2" borderId="0" xfId="0" applyFont="1" applyFill="1" applyBorder="1" applyProtection="1">
      <protection locked="0"/>
    </xf>
    <xf numFmtId="0" fontId="4" fillId="3" borderId="0" xfId="0" applyFont="1" applyFill="1" applyBorder="1" applyProtection="1">
      <protection locked="0"/>
    </xf>
    <xf numFmtId="0" fontId="5" fillId="3" borderId="0" xfId="0" applyFont="1" applyFill="1" applyBorder="1" applyAlignment="1" applyProtection="1">
      <alignment horizontal="left" wrapText="1"/>
      <protection locked="0"/>
    </xf>
    <xf numFmtId="0" fontId="12" fillId="0" borderId="0" xfId="0" applyFont="1" applyProtection="1">
      <protection locked="0"/>
    </xf>
    <xf numFmtId="0" fontId="11" fillId="0" borderId="0" xfId="0" applyFont="1" applyProtection="1">
      <protection locked="0"/>
    </xf>
    <xf numFmtId="0" fontId="5" fillId="0" borderId="0" xfId="0" applyFont="1" applyBorder="1" applyProtection="1">
      <protection locked="0"/>
    </xf>
    <xf numFmtId="0" fontId="5" fillId="3" borderId="0" xfId="0" applyFont="1" applyFill="1" applyBorder="1" applyAlignment="1" applyProtection="1">
      <alignment horizontal="left"/>
      <protection locked="0"/>
    </xf>
    <xf numFmtId="164" fontId="5" fillId="3" borderId="0" xfId="0" applyNumberFormat="1" applyFont="1" applyFill="1" applyBorder="1" applyAlignment="1" applyProtection="1">
      <alignment horizontal="center"/>
      <protection locked="0"/>
    </xf>
    <xf numFmtId="0" fontId="5" fillId="3" borderId="0" xfId="0" applyFont="1" applyFill="1" applyBorder="1" applyAlignment="1" applyProtection="1">
      <alignment horizontal="left" wrapText="1"/>
      <protection locked="0"/>
    </xf>
    <xf numFmtId="0" fontId="5" fillId="2" borderId="0" xfId="0" applyFont="1" applyFill="1" applyBorder="1" applyAlignment="1" applyProtection="1">
      <alignment horizontal="left"/>
    </xf>
    <xf numFmtId="164" fontId="5" fillId="2" borderId="0" xfId="0" applyNumberFormat="1" applyFont="1" applyFill="1" applyBorder="1" applyAlignment="1" applyProtection="1">
      <alignment horizontal="center"/>
    </xf>
    <xf numFmtId="0" fontId="5" fillId="2" borderId="3" xfId="0" applyFont="1" applyFill="1" applyBorder="1" applyAlignment="1" applyProtection="1">
      <alignment horizontal="right" wrapText="1"/>
    </xf>
    <xf numFmtId="0" fontId="5" fillId="2" borderId="4" xfId="0" applyFont="1" applyFill="1" applyBorder="1" applyAlignment="1" applyProtection="1">
      <alignment horizontal="left" wrapText="1"/>
    </xf>
    <xf numFmtId="0" fontId="5" fillId="5" borderId="0" xfId="0" applyFont="1" applyFill="1" applyBorder="1" applyProtection="1">
      <protection locked="0"/>
    </xf>
    <xf numFmtId="0" fontId="5" fillId="5" borderId="0" xfId="0" applyFont="1" applyFill="1" applyBorder="1" applyAlignment="1" applyProtection="1">
      <alignment horizontal="center"/>
      <protection locked="0"/>
    </xf>
    <xf numFmtId="0" fontId="5" fillId="2" borderId="0" xfId="0" applyFont="1" applyFill="1" applyBorder="1" applyAlignment="1" applyProtection="1">
      <alignment horizontal="right" wrapText="1"/>
    </xf>
    <xf numFmtId="0" fontId="6" fillId="3" borderId="0" xfId="0" applyFont="1" applyFill="1" applyBorder="1" applyAlignment="1" applyProtection="1">
      <alignment horizontal="center"/>
      <protection locked="0"/>
    </xf>
    <xf numFmtId="0" fontId="5" fillId="3" borderId="0" xfId="0" applyNumberFormat="1" applyFont="1" applyFill="1" applyBorder="1" applyAlignment="1" applyProtection="1">
      <alignment horizontal="left" wrapText="1"/>
      <protection locked="0"/>
    </xf>
    <xf numFmtId="0" fontId="5" fillId="2" borderId="0" xfId="0" applyNumberFormat="1" applyFont="1" applyFill="1" applyBorder="1" applyAlignment="1" applyProtection="1">
      <alignment horizontal="left" wrapText="1"/>
    </xf>
    <xf numFmtId="0" fontId="5" fillId="3" borderId="0" xfId="0" applyFont="1" applyFill="1" applyBorder="1" applyAlignment="1" applyProtection="1">
      <alignment wrapText="1"/>
      <protection locked="0"/>
    </xf>
    <xf numFmtId="0" fontId="6" fillId="6" borderId="0" xfId="0" applyFont="1" applyFill="1" applyBorder="1" applyProtection="1">
      <protection locked="0"/>
    </xf>
    <xf numFmtId="0" fontId="10" fillId="0" borderId="0" xfId="0" applyFont="1" applyProtection="1">
      <protection locked="0"/>
    </xf>
    <xf numFmtId="0" fontId="5" fillId="3" borderId="0" xfId="0" applyFont="1" applyFill="1" applyBorder="1" applyAlignment="1" applyProtection="1">
      <alignment horizontal="right"/>
      <protection locked="0"/>
    </xf>
    <xf numFmtId="0" fontId="5" fillId="3" borderId="4" xfId="0" applyFont="1" applyFill="1" applyBorder="1" applyAlignment="1" applyProtection="1">
      <protection locked="0"/>
    </xf>
    <xf numFmtId="0" fontId="5" fillId="2" borderId="0" xfId="0" applyFont="1" applyFill="1" applyBorder="1" applyAlignment="1" applyProtection="1">
      <alignment wrapText="1"/>
    </xf>
    <xf numFmtId="165" fontId="5" fillId="2" borderId="0" xfId="0" applyNumberFormat="1" applyFont="1" applyFill="1" applyBorder="1" applyAlignment="1" applyProtection="1">
      <alignment horizontal="center"/>
    </xf>
    <xf numFmtId="0" fontId="5" fillId="2" borderId="0" xfId="0" applyFont="1" applyFill="1" applyBorder="1" applyAlignment="1" applyProtection="1">
      <alignment horizontal="right"/>
    </xf>
    <xf numFmtId="9" fontId="5"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left"/>
    </xf>
    <xf numFmtId="10" fontId="5" fillId="2" borderId="0" xfId="0" applyNumberFormat="1" applyFont="1" applyFill="1" applyBorder="1" applyAlignment="1" applyProtection="1">
      <alignment horizontal="center"/>
    </xf>
    <xf numFmtId="0" fontId="5" fillId="2" borderId="4" xfId="0" applyFont="1" applyFill="1" applyBorder="1" applyProtection="1"/>
  </cellXfs>
  <cellStyles count="4">
    <cellStyle name="Comma 2" xfId="2"/>
    <cellStyle name="Excel Built-in Normal" xfId="3"/>
    <cellStyle name="Normal" xfId="0" builtinId="0"/>
    <cellStyle name="Normal 2" xfId="1"/>
  </cellStyles>
  <dxfs count="0"/>
  <tableStyles count="0" defaultTableStyle="TableStyleMedium9" defaultPivotStyle="PivotStyleLight16"/>
  <colors>
    <mruColors>
      <color rgb="FFCCFFCC"/>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I22" sqref="I22"/>
    </sheetView>
  </sheetViews>
  <sheetFormatPr defaultRowHeight="12.75" x14ac:dyDescent="0.2"/>
  <cols>
    <col min="1" max="2" width="9.140625" style="47"/>
    <col min="3" max="3" width="25.28515625" style="47" customWidth="1"/>
    <col min="4" max="16384" width="9.140625" style="47"/>
  </cols>
  <sheetData>
    <row r="1" spans="1:3" ht="15" x14ac:dyDescent="0.25">
      <c r="A1" s="50" t="s">
        <v>231</v>
      </c>
      <c r="B1" s="51"/>
      <c r="C1" s="51"/>
    </row>
    <row r="4" spans="1:3" x14ac:dyDescent="0.2">
      <c r="A4" s="52" t="s">
        <v>232</v>
      </c>
      <c r="B4" s="52" t="s">
        <v>233</v>
      </c>
      <c r="C4" s="53" t="s">
        <v>234</v>
      </c>
    </row>
    <row r="5" spans="1:3" ht="15" x14ac:dyDescent="0.25">
      <c r="A5" s="54">
        <v>0</v>
      </c>
      <c r="B5" s="55">
        <v>42826</v>
      </c>
      <c r="C5" s="56" t="s">
        <v>235</v>
      </c>
    </row>
    <row r="6" spans="1:3" ht="15" x14ac:dyDescent="0.25">
      <c r="A6" s="56"/>
      <c r="B6" s="56"/>
      <c r="C6" s="56"/>
    </row>
    <row r="7" spans="1:3" x14ac:dyDescent="0.2">
      <c r="A7" s="57"/>
      <c r="B7" s="57"/>
      <c r="C7" s="57"/>
    </row>
  </sheetData>
  <sheetProtection password="E156"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tabSelected="1" workbookViewId="0">
      <selection activeCell="L17" sqref="L17"/>
    </sheetView>
  </sheetViews>
  <sheetFormatPr defaultRowHeight="12.75" x14ac:dyDescent="0.2"/>
  <cols>
    <col min="1" max="1" width="16.42578125" style="62" customWidth="1"/>
    <col min="2" max="2" width="2" style="49" bestFit="1" customWidth="1"/>
    <col min="3" max="3" width="36.42578125" style="48" bestFit="1" customWidth="1"/>
    <col min="4" max="4" width="9.140625" style="61"/>
    <col min="5" max="5" width="16.5703125" style="62" customWidth="1"/>
    <col min="6" max="6" width="2" style="49" bestFit="1" customWidth="1"/>
    <col min="7" max="7" width="36.42578125" style="48" bestFit="1" customWidth="1"/>
    <col min="8" max="16384" width="9.140625" style="61"/>
  </cols>
  <sheetData>
    <row r="1" spans="1:7" ht="15" x14ac:dyDescent="0.25">
      <c r="A1" s="50" t="s">
        <v>231</v>
      </c>
    </row>
    <row r="5" spans="1:7" s="65" customFormat="1" ht="15" x14ac:dyDescent="0.25">
      <c r="A5" s="63" t="s">
        <v>8</v>
      </c>
      <c r="B5" s="64"/>
      <c r="C5" s="64"/>
      <c r="D5" s="64"/>
      <c r="E5" s="64"/>
      <c r="F5" s="64"/>
      <c r="G5" s="64"/>
    </row>
    <row r="6" spans="1:7" s="65" customFormat="1" ht="15.75" thickBot="1" x14ac:dyDescent="0.3">
      <c r="A6" s="66" t="s">
        <v>5</v>
      </c>
      <c r="B6" s="67"/>
      <c r="C6" s="67"/>
      <c r="D6" s="67"/>
      <c r="E6" s="67"/>
      <c r="F6" s="67"/>
      <c r="G6" s="67"/>
    </row>
    <row r="7" spans="1:7" ht="25.5" x14ac:dyDescent="0.2">
      <c r="A7" s="62" t="s">
        <v>9</v>
      </c>
      <c r="B7" s="62" t="s">
        <v>1</v>
      </c>
      <c r="C7" s="48" t="s">
        <v>31</v>
      </c>
      <c r="E7" s="62" t="s">
        <v>22</v>
      </c>
      <c r="F7" s="62" t="s">
        <v>1</v>
      </c>
      <c r="G7" s="48" t="s">
        <v>45</v>
      </c>
    </row>
    <row r="8" spans="1:7" x14ac:dyDescent="0.2">
      <c r="A8" s="62" t="s">
        <v>10</v>
      </c>
      <c r="B8" s="62" t="s">
        <v>1</v>
      </c>
      <c r="C8" s="48" t="s">
        <v>32</v>
      </c>
      <c r="E8" s="62" t="s">
        <v>2</v>
      </c>
      <c r="F8" s="62" t="s">
        <v>1</v>
      </c>
      <c r="G8" s="48" t="s">
        <v>46</v>
      </c>
    </row>
    <row r="9" spans="1:7" x14ac:dyDescent="0.2">
      <c r="A9" s="62" t="s">
        <v>11</v>
      </c>
      <c r="B9" s="62" t="s">
        <v>1</v>
      </c>
      <c r="C9" s="48" t="s">
        <v>33</v>
      </c>
      <c r="E9" s="62" t="s">
        <v>23</v>
      </c>
      <c r="F9" s="62" t="s">
        <v>1</v>
      </c>
      <c r="G9" s="48" t="s">
        <v>47</v>
      </c>
    </row>
    <row r="10" spans="1:7" ht="25.5" x14ac:dyDescent="0.2">
      <c r="A10" s="62" t="s">
        <v>12</v>
      </c>
      <c r="B10" s="62" t="s">
        <v>1</v>
      </c>
      <c r="C10" s="48" t="s">
        <v>34</v>
      </c>
      <c r="E10" s="62" t="s">
        <v>203</v>
      </c>
      <c r="F10" s="62" t="s">
        <v>1</v>
      </c>
      <c r="G10" s="48" t="s">
        <v>205</v>
      </c>
    </row>
    <row r="11" spans="1:7" x14ac:dyDescent="0.2">
      <c r="A11" s="62" t="s">
        <v>13</v>
      </c>
      <c r="B11" s="62" t="s">
        <v>1</v>
      </c>
      <c r="C11" s="48" t="s">
        <v>35</v>
      </c>
      <c r="E11" s="62" t="s">
        <v>204</v>
      </c>
      <c r="F11" s="62" t="s">
        <v>1</v>
      </c>
      <c r="G11" s="48" t="s">
        <v>206</v>
      </c>
    </row>
    <row r="12" spans="1:7" x14ac:dyDescent="0.2">
      <c r="A12" s="62" t="s">
        <v>14</v>
      </c>
      <c r="B12" s="62" t="s">
        <v>1</v>
      </c>
      <c r="C12" s="48" t="s">
        <v>36</v>
      </c>
      <c r="E12" s="62" t="s">
        <v>3</v>
      </c>
      <c r="F12" s="62" t="s">
        <v>1</v>
      </c>
      <c r="G12" s="48" t="s">
        <v>48</v>
      </c>
    </row>
    <row r="13" spans="1:7" ht="25.5" x14ac:dyDescent="0.2">
      <c r="A13" s="62" t="s">
        <v>0</v>
      </c>
      <c r="B13" s="62" t="s">
        <v>1</v>
      </c>
      <c r="C13" s="48" t="s">
        <v>37</v>
      </c>
      <c r="E13" s="62" t="s">
        <v>24</v>
      </c>
      <c r="F13" s="62" t="s">
        <v>1</v>
      </c>
      <c r="G13" s="48" t="s">
        <v>49</v>
      </c>
    </row>
    <row r="14" spans="1:7" x14ac:dyDescent="0.2">
      <c r="A14" s="62" t="s">
        <v>15</v>
      </c>
      <c r="B14" s="62" t="s">
        <v>1</v>
      </c>
      <c r="C14" s="48" t="s">
        <v>38</v>
      </c>
      <c r="E14" s="62" t="s">
        <v>25</v>
      </c>
      <c r="F14" s="62" t="s">
        <v>1</v>
      </c>
      <c r="G14" s="48" t="s">
        <v>50</v>
      </c>
    </row>
    <row r="15" spans="1:7" x14ac:dyDescent="0.2">
      <c r="A15" s="62" t="s">
        <v>16</v>
      </c>
      <c r="B15" s="62" t="s">
        <v>1</v>
      </c>
      <c r="C15" s="48" t="s">
        <v>39</v>
      </c>
      <c r="E15" s="62" t="s">
        <v>4</v>
      </c>
      <c r="F15" s="62" t="s">
        <v>1</v>
      </c>
      <c r="G15" s="48" t="s">
        <v>51</v>
      </c>
    </row>
    <row r="16" spans="1:7" ht="14.25" x14ac:dyDescent="0.2">
      <c r="A16" s="62" t="s">
        <v>17</v>
      </c>
      <c r="B16" s="62" t="s">
        <v>1</v>
      </c>
      <c r="C16" s="48" t="s">
        <v>40</v>
      </c>
      <c r="E16" s="62" t="s">
        <v>26</v>
      </c>
      <c r="F16" s="62" t="s">
        <v>1</v>
      </c>
      <c r="G16" s="48" t="s">
        <v>52</v>
      </c>
    </row>
    <row r="17" spans="1:7" ht="14.25" x14ac:dyDescent="0.2">
      <c r="A17" s="62" t="s">
        <v>18</v>
      </c>
      <c r="B17" s="62" t="s">
        <v>1</v>
      </c>
      <c r="C17" s="48" t="s">
        <v>41</v>
      </c>
      <c r="E17" s="62" t="s">
        <v>27</v>
      </c>
      <c r="F17" s="62" t="s">
        <v>1</v>
      </c>
      <c r="G17" s="48" t="s">
        <v>53</v>
      </c>
    </row>
    <row r="18" spans="1:7" ht="25.5" x14ac:dyDescent="0.2">
      <c r="A18" s="62" t="s">
        <v>19</v>
      </c>
      <c r="B18" s="62" t="s">
        <v>1</v>
      </c>
      <c r="C18" s="48" t="s">
        <v>42</v>
      </c>
      <c r="E18" s="62" t="s">
        <v>28</v>
      </c>
      <c r="F18" s="62" t="s">
        <v>1</v>
      </c>
      <c r="G18" s="48" t="s">
        <v>54</v>
      </c>
    </row>
    <row r="19" spans="1:7" ht="14.25" x14ac:dyDescent="0.2">
      <c r="A19" s="62" t="s">
        <v>20</v>
      </c>
      <c r="B19" s="62" t="s">
        <v>1</v>
      </c>
      <c r="C19" s="48" t="s">
        <v>43</v>
      </c>
      <c r="E19" s="62" t="s">
        <v>29</v>
      </c>
      <c r="F19" s="62" t="s">
        <v>1</v>
      </c>
      <c r="G19" s="48" t="s">
        <v>56</v>
      </c>
    </row>
    <row r="20" spans="1:7" ht="14.25" x14ac:dyDescent="0.2">
      <c r="A20" s="62" t="s">
        <v>21</v>
      </c>
      <c r="B20" s="62" t="s">
        <v>1</v>
      </c>
      <c r="C20" s="48" t="s">
        <v>44</v>
      </c>
      <c r="E20" s="62" t="s">
        <v>30</v>
      </c>
      <c r="F20" s="62" t="s">
        <v>1</v>
      </c>
      <c r="G20" s="48" t="s">
        <v>55</v>
      </c>
    </row>
    <row r="21" spans="1:7" x14ac:dyDescent="0.2">
      <c r="B21" s="62"/>
      <c r="E21" s="62" t="s">
        <v>218</v>
      </c>
      <c r="F21" s="62" t="s">
        <v>1</v>
      </c>
      <c r="G21" s="48" t="s">
        <v>219</v>
      </c>
    </row>
    <row r="22" spans="1:7" x14ac:dyDescent="0.2">
      <c r="A22" s="68"/>
      <c r="B22" s="68"/>
      <c r="C22" s="69"/>
      <c r="D22" s="70"/>
      <c r="E22" s="68"/>
      <c r="F22" s="68"/>
      <c r="G22" s="69"/>
    </row>
    <row r="23" spans="1:7" s="65" customFormat="1" ht="15.75" thickBot="1" x14ac:dyDescent="0.3">
      <c r="A23" s="66" t="s">
        <v>223</v>
      </c>
      <c r="B23" s="67"/>
      <c r="C23" s="67"/>
      <c r="D23" s="67"/>
      <c r="E23" s="67"/>
      <c r="F23" s="67"/>
      <c r="G23" s="67"/>
    </row>
    <row r="24" spans="1:7" x14ac:dyDescent="0.2">
      <c r="B24" s="62"/>
      <c r="F24" s="62"/>
    </row>
    <row r="25" spans="1:7" ht="38.25" x14ac:dyDescent="0.2">
      <c r="A25" s="71" t="s">
        <v>66</v>
      </c>
      <c r="B25" s="62" t="s">
        <v>1</v>
      </c>
      <c r="C25" s="48" t="s">
        <v>108</v>
      </c>
      <c r="E25" s="71" t="s">
        <v>76</v>
      </c>
      <c r="F25" s="62" t="s">
        <v>1</v>
      </c>
      <c r="G25" s="48" t="s">
        <v>186</v>
      </c>
    </row>
    <row r="26" spans="1:7" ht="38.25" x14ac:dyDescent="0.2">
      <c r="A26" s="71" t="s">
        <v>67</v>
      </c>
      <c r="B26" s="62" t="s">
        <v>1</v>
      </c>
      <c r="C26" s="48" t="s">
        <v>109</v>
      </c>
      <c r="E26" s="71" t="s">
        <v>77</v>
      </c>
      <c r="F26" s="62" t="s">
        <v>1</v>
      </c>
      <c r="G26" s="48" t="s">
        <v>118</v>
      </c>
    </row>
    <row r="27" spans="1:7" ht="38.25" x14ac:dyDescent="0.2">
      <c r="A27" s="71" t="s">
        <v>68</v>
      </c>
      <c r="B27" s="62" t="s">
        <v>1</v>
      </c>
      <c r="C27" s="48" t="s">
        <v>110</v>
      </c>
      <c r="E27" s="71" t="s">
        <v>78</v>
      </c>
      <c r="F27" s="62" t="s">
        <v>1</v>
      </c>
      <c r="G27" s="48" t="s">
        <v>119</v>
      </c>
    </row>
    <row r="28" spans="1:7" ht="38.25" x14ac:dyDescent="0.2">
      <c r="A28" s="71" t="s">
        <v>69</v>
      </c>
      <c r="B28" s="62" t="s">
        <v>1</v>
      </c>
      <c r="C28" s="48" t="s">
        <v>111</v>
      </c>
      <c r="E28" s="71" t="s">
        <v>79</v>
      </c>
      <c r="F28" s="62" t="s">
        <v>1</v>
      </c>
      <c r="G28" s="48" t="s">
        <v>120</v>
      </c>
    </row>
    <row r="29" spans="1:7" ht="76.5" x14ac:dyDescent="0.2">
      <c r="A29" s="71" t="s">
        <v>70</v>
      </c>
      <c r="B29" s="62" t="s">
        <v>1</v>
      </c>
      <c r="C29" s="48" t="s">
        <v>112</v>
      </c>
      <c r="E29" s="71" t="s">
        <v>80</v>
      </c>
      <c r="F29" s="62" t="s">
        <v>1</v>
      </c>
      <c r="G29" s="48" t="s">
        <v>121</v>
      </c>
    </row>
    <row r="30" spans="1:7" ht="38.25" x14ac:dyDescent="0.2">
      <c r="A30" s="71" t="s">
        <v>71</v>
      </c>
      <c r="B30" s="62" t="s">
        <v>1</v>
      </c>
      <c r="C30" s="48" t="s">
        <v>113</v>
      </c>
      <c r="E30" s="71" t="s">
        <v>81</v>
      </c>
      <c r="F30" s="62" t="s">
        <v>1</v>
      </c>
      <c r="G30" s="48" t="s">
        <v>122</v>
      </c>
    </row>
    <row r="31" spans="1:7" ht="63.75" x14ac:dyDescent="0.2">
      <c r="A31" s="71" t="s">
        <v>207</v>
      </c>
      <c r="B31" s="62" t="s">
        <v>1</v>
      </c>
      <c r="C31" s="48" t="s">
        <v>208</v>
      </c>
      <c r="E31" s="71" t="s">
        <v>82</v>
      </c>
      <c r="F31" s="62" t="s">
        <v>1</v>
      </c>
      <c r="G31" s="48" t="s">
        <v>123</v>
      </c>
    </row>
    <row r="32" spans="1:7" ht="38.25" x14ac:dyDescent="0.2">
      <c r="A32" s="71" t="s">
        <v>72</v>
      </c>
      <c r="B32" s="62" t="s">
        <v>1</v>
      </c>
      <c r="C32" s="48" t="s">
        <v>114</v>
      </c>
      <c r="E32" s="71" t="s">
        <v>83</v>
      </c>
      <c r="F32" s="62" t="s">
        <v>1</v>
      </c>
      <c r="G32" s="48" t="s">
        <v>124</v>
      </c>
    </row>
    <row r="33" spans="1:7" ht="76.5" x14ac:dyDescent="0.2">
      <c r="A33" s="71" t="s">
        <v>73</v>
      </c>
      <c r="B33" s="62" t="s">
        <v>1</v>
      </c>
      <c r="C33" s="48" t="s">
        <v>115</v>
      </c>
      <c r="E33" s="71" t="s">
        <v>84</v>
      </c>
      <c r="F33" s="62" t="s">
        <v>1</v>
      </c>
      <c r="G33" s="48" t="s">
        <v>125</v>
      </c>
    </row>
    <row r="34" spans="1:7" ht="76.5" x14ac:dyDescent="0.2">
      <c r="A34" s="71" t="s">
        <v>211</v>
      </c>
      <c r="B34" s="62" t="s">
        <v>1</v>
      </c>
      <c r="C34" s="48" t="s">
        <v>212</v>
      </c>
      <c r="E34" s="71" t="s">
        <v>214</v>
      </c>
      <c r="F34" s="62" t="s">
        <v>1</v>
      </c>
      <c r="G34" s="48" t="s">
        <v>220</v>
      </c>
    </row>
    <row r="35" spans="1:7" ht="76.5" x14ac:dyDescent="0.2">
      <c r="A35" s="71" t="s">
        <v>74</v>
      </c>
      <c r="B35" s="62" t="s">
        <v>1</v>
      </c>
      <c r="C35" s="48" t="s">
        <v>116</v>
      </c>
      <c r="E35" s="71" t="s">
        <v>85</v>
      </c>
      <c r="F35" s="62" t="s">
        <v>1</v>
      </c>
      <c r="G35" s="48" t="s">
        <v>126</v>
      </c>
    </row>
    <row r="36" spans="1:7" ht="51" x14ac:dyDescent="0.2">
      <c r="A36" s="71" t="s">
        <v>75</v>
      </c>
      <c r="B36" s="62" t="s">
        <v>1</v>
      </c>
      <c r="C36" s="48" t="s">
        <v>117</v>
      </c>
      <c r="E36" s="71" t="s">
        <v>86</v>
      </c>
      <c r="F36" s="62" t="s">
        <v>1</v>
      </c>
      <c r="G36" s="48" t="s">
        <v>127</v>
      </c>
    </row>
    <row r="37" spans="1:7" ht="38.25" x14ac:dyDescent="0.2">
      <c r="A37" s="71" t="s">
        <v>209</v>
      </c>
      <c r="B37" s="62" t="s">
        <v>1</v>
      </c>
      <c r="C37" s="48" t="s">
        <v>210</v>
      </c>
      <c r="E37" s="71" t="s">
        <v>87</v>
      </c>
      <c r="F37" s="62" t="s">
        <v>1</v>
      </c>
      <c r="G37" s="48" t="s">
        <v>128</v>
      </c>
    </row>
    <row r="38" spans="1:7" ht="51" x14ac:dyDescent="0.2">
      <c r="A38" s="71" t="s">
        <v>57</v>
      </c>
      <c r="B38" s="62" t="s">
        <v>1</v>
      </c>
      <c r="C38" s="48" t="s">
        <v>101</v>
      </c>
      <c r="E38" s="71" t="s">
        <v>88</v>
      </c>
      <c r="F38" s="62" t="s">
        <v>1</v>
      </c>
      <c r="G38" s="48" t="s">
        <v>129</v>
      </c>
    </row>
    <row r="39" spans="1:7" ht="51" x14ac:dyDescent="0.2">
      <c r="A39" s="71" t="s">
        <v>58</v>
      </c>
      <c r="B39" s="62" t="s">
        <v>1</v>
      </c>
      <c r="C39" s="48" t="s">
        <v>102</v>
      </c>
      <c r="E39" s="71" t="s">
        <v>89</v>
      </c>
      <c r="F39" s="62" t="s">
        <v>1</v>
      </c>
      <c r="G39" s="48" t="s">
        <v>130</v>
      </c>
    </row>
    <row r="40" spans="1:7" ht="25.5" x14ac:dyDescent="0.2">
      <c r="A40" s="71" t="s">
        <v>59</v>
      </c>
      <c r="B40" s="62" t="s">
        <v>1</v>
      </c>
      <c r="C40" s="48" t="s">
        <v>103</v>
      </c>
      <c r="E40" s="71" t="s">
        <v>90</v>
      </c>
      <c r="F40" s="62" t="s">
        <v>1</v>
      </c>
      <c r="G40" s="48" t="s">
        <v>131</v>
      </c>
    </row>
    <row r="41" spans="1:7" ht="63.75" x14ac:dyDescent="0.2">
      <c r="A41" s="71" t="s">
        <v>97</v>
      </c>
      <c r="B41" s="62" t="s">
        <v>1</v>
      </c>
      <c r="C41" s="48" t="s">
        <v>104</v>
      </c>
      <c r="E41" s="71" t="s">
        <v>91</v>
      </c>
      <c r="F41" s="62" t="s">
        <v>1</v>
      </c>
      <c r="G41" s="48" t="s">
        <v>132</v>
      </c>
    </row>
    <row r="42" spans="1:7" ht="76.5" x14ac:dyDescent="0.2">
      <c r="A42" s="71" t="s">
        <v>60</v>
      </c>
      <c r="B42" s="62" t="s">
        <v>1</v>
      </c>
      <c r="C42" s="48" t="s">
        <v>105</v>
      </c>
      <c r="E42" s="71" t="s">
        <v>215</v>
      </c>
      <c r="F42" s="62" t="s">
        <v>1</v>
      </c>
      <c r="G42" s="48" t="s">
        <v>221</v>
      </c>
    </row>
    <row r="43" spans="1:7" ht="38.25" x14ac:dyDescent="0.2">
      <c r="A43" s="71" t="s">
        <v>61</v>
      </c>
      <c r="B43" s="62" t="s">
        <v>1</v>
      </c>
      <c r="C43" s="48" t="s">
        <v>106</v>
      </c>
      <c r="E43" s="71" t="s">
        <v>216</v>
      </c>
      <c r="F43" s="62" t="s">
        <v>1</v>
      </c>
      <c r="G43" s="48" t="s">
        <v>222</v>
      </c>
    </row>
    <row r="44" spans="1:7" ht="89.25" x14ac:dyDescent="0.2">
      <c r="A44" s="71" t="s">
        <v>62</v>
      </c>
      <c r="B44" s="62" t="s">
        <v>1</v>
      </c>
      <c r="C44" s="48" t="s">
        <v>98</v>
      </c>
      <c r="E44" s="71" t="s">
        <v>92</v>
      </c>
      <c r="F44" s="62" t="s">
        <v>1</v>
      </c>
      <c r="G44" s="48" t="s">
        <v>133</v>
      </c>
    </row>
    <row r="45" spans="1:7" ht="51" x14ac:dyDescent="0.2">
      <c r="A45" s="71" t="s">
        <v>63</v>
      </c>
      <c r="B45" s="62" t="s">
        <v>1</v>
      </c>
      <c r="C45" s="48" t="s">
        <v>99</v>
      </c>
      <c r="E45" s="71" t="s">
        <v>93</v>
      </c>
      <c r="F45" s="62" t="s">
        <v>1</v>
      </c>
      <c r="G45" s="48" t="s">
        <v>134</v>
      </c>
    </row>
    <row r="46" spans="1:7" ht="38.25" x14ac:dyDescent="0.2">
      <c r="A46" s="71" t="s">
        <v>64</v>
      </c>
      <c r="B46" s="62" t="s">
        <v>1</v>
      </c>
      <c r="C46" s="48" t="s">
        <v>100</v>
      </c>
      <c r="E46" s="71" t="s">
        <v>94</v>
      </c>
      <c r="F46" s="62" t="s">
        <v>1</v>
      </c>
      <c r="G46" s="48" t="s">
        <v>135</v>
      </c>
    </row>
    <row r="47" spans="1:7" ht="25.5" x14ac:dyDescent="0.2">
      <c r="A47" s="71" t="s">
        <v>65</v>
      </c>
      <c r="B47" s="62" t="s">
        <v>1</v>
      </c>
      <c r="C47" s="48" t="s">
        <v>107</v>
      </c>
      <c r="E47" s="71" t="s">
        <v>96</v>
      </c>
      <c r="F47" s="62" t="s">
        <v>1</v>
      </c>
      <c r="G47" s="48" t="s">
        <v>137</v>
      </c>
    </row>
    <row r="48" spans="1:7" ht="25.5" x14ac:dyDescent="0.2">
      <c r="A48" s="71" t="s">
        <v>213</v>
      </c>
      <c r="B48" s="62" t="s">
        <v>1</v>
      </c>
      <c r="C48" s="48" t="s">
        <v>217</v>
      </c>
      <c r="E48" s="71" t="s">
        <v>95</v>
      </c>
      <c r="F48" s="62" t="s">
        <v>1</v>
      </c>
      <c r="G48" s="48" t="s">
        <v>136</v>
      </c>
    </row>
    <row r="49" spans="1:6" x14ac:dyDescent="0.2">
      <c r="A49" s="61"/>
      <c r="B49" s="61"/>
      <c r="C49" s="61"/>
      <c r="F49" s="62"/>
    </row>
    <row r="50" spans="1:6" x14ac:dyDescent="0.2">
      <c r="A50" s="61"/>
      <c r="B50" s="61"/>
    </row>
    <row r="51" spans="1:6" ht="20.25" x14ac:dyDescent="0.3">
      <c r="A51" s="72" t="s">
        <v>177</v>
      </c>
      <c r="B51" s="73"/>
      <c r="C51" s="73"/>
    </row>
    <row r="52" spans="1:6" ht="15" x14ac:dyDescent="0.25">
      <c r="A52" s="74"/>
      <c r="B52" s="75" t="s">
        <v>1</v>
      </c>
      <c r="C52" s="76" t="s">
        <v>178</v>
      </c>
    </row>
    <row r="53" spans="1:6" ht="15" x14ac:dyDescent="0.25">
      <c r="A53" s="77"/>
      <c r="B53" s="75" t="s">
        <v>1</v>
      </c>
      <c r="C53" s="76" t="s">
        <v>179</v>
      </c>
    </row>
    <row r="54" spans="1:6" ht="15" x14ac:dyDescent="0.25">
      <c r="A54" s="78"/>
      <c r="B54" s="75" t="s">
        <v>1</v>
      </c>
      <c r="C54" s="76" t="s">
        <v>230</v>
      </c>
      <c r="D54" s="79"/>
    </row>
  </sheetData>
  <sheetProtection password="E156" sheet="1" objects="1" scenarios="1"/>
  <sortState ref="A19:C66">
    <sortCondition ref="A19:A66"/>
  </sortState>
  <customSheetViews>
    <customSheetView guid="{9FAA6002-A413-40CD-9CBC-F2D6A42FBF37}" showPageBreaks="1" topLeftCell="A31">
      <selection activeCell="G37" sqref="E18:G37"/>
      <pageMargins left="0.75" right="0.75" top="1" bottom="1" header="0.5" footer="0.5"/>
      <pageSetup orientation="portrait" r:id="rId1"/>
      <headerFooter alignWithMargins="0"/>
    </customSheetView>
  </customSheetViews>
  <mergeCells count="3">
    <mergeCell ref="A5:G5"/>
    <mergeCell ref="A6:G6"/>
    <mergeCell ref="A23:G23"/>
  </mergeCells>
  <phoneticPr fontId="3" type="noConversion"/>
  <pageMargins left="0.75" right="0.75" top="1" bottom="1" header="0.5" footer="0.5"/>
  <pageSetup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zoomScale="80" zoomScaleNormal="80" workbookViewId="0">
      <selection activeCell="I36" sqref="I36"/>
    </sheetView>
  </sheetViews>
  <sheetFormatPr defaultRowHeight="15" x14ac:dyDescent="0.25"/>
  <cols>
    <col min="1" max="1" width="13.7109375" style="9" customWidth="1"/>
    <col min="2" max="2" width="9.140625" style="15"/>
    <col min="3" max="3" width="9.42578125" style="15" customWidth="1"/>
    <col min="4" max="4" width="12.85546875" style="9" customWidth="1"/>
    <col min="5" max="5" width="9.85546875" style="9" customWidth="1"/>
    <col min="6" max="6" width="9.140625" style="9"/>
    <col min="7" max="7" width="17.7109375" style="9" customWidth="1"/>
    <col min="8" max="8" width="9.140625" style="9"/>
    <col min="9" max="9" width="13.7109375" style="9" customWidth="1"/>
    <col min="10" max="10" width="9.140625" style="15"/>
    <col min="11" max="11" width="9.42578125" style="15" customWidth="1"/>
    <col min="12" max="12" width="12.85546875" style="9" customWidth="1"/>
    <col min="13" max="13" width="9.85546875" style="9" customWidth="1"/>
    <col min="14" max="14" width="9.140625" style="9"/>
    <col min="15" max="15" width="17.7109375" style="9" customWidth="1"/>
    <col min="16" max="16384" width="9.140625" style="9"/>
  </cols>
  <sheetData>
    <row r="1" spans="1:15" x14ac:dyDescent="0.25">
      <c r="A1" s="58" t="s">
        <v>231</v>
      </c>
    </row>
    <row r="5" spans="1:15" x14ac:dyDescent="0.25">
      <c r="A5" s="16" t="s">
        <v>187</v>
      </c>
      <c r="B5" s="17"/>
      <c r="C5" s="17"/>
      <c r="D5" s="18"/>
      <c r="E5" s="19"/>
      <c r="F5" s="19"/>
      <c r="G5" s="19"/>
      <c r="I5" s="81" t="s">
        <v>188</v>
      </c>
      <c r="J5" s="10"/>
      <c r="K5" s="10"/>
      <c r="L5" s="11"/>
      <c r="M5" s="11"/>
      <c r="N5" s="11"/>
      <c r="O5" s="12"/>
    </row>
    <row r="6" spans="1:15" x14ac:dyDescent="0.25">
      <c r="A6" s="18"/>
      <c r="B6" s="17"/>
      <c r="C6" s="17"/>
      <c r="D6" s="18"/>
      <c r="E6" s="19"/>
      <c r="F6" s="19"/>
      <c r="G6" s="19"/>
      <c r="I6" s="11"/>
      <c r="J6" s="10"/>
      <c r="K6" s="10"/>
      <c r="L6" s="11"/>
      <c r="M6" s="11"/>
      <c r="N6" s="11"/>
      <c r="O6" s="12"/>
    </row>
    <row r="7" spans="1:15" x14ac:dyDescent="0.25">
      <c r="A7" s="18" t="s">
        <v>6</v>
      </c>
      <c r="B7" s="17"/>
      <c r="C7" s="17"/>
      <c r="D7" s="18"/>
      <c r="E7" s="19"/>
      <c r="F7" s="19"/>
      <c r="G7" s="19"/>
      <c r="I7" s="11" t="s">
        <v>6</v>
      </c>
      <c r="J7" s="10"/>
      <c r="K7" s="10"/>
      <c r="L7" s="11"/>
      <c r="M7" s="11"/>
      <c r="N7" s="11"/>
      <c r="O7" s="12"/>
    </row>
    <row r="8" spans="1:15" x14ac:dyDescent="0.25">
      <c r="A8" s="18" t="s">
        <v>138</v>
      </c>
      <c r="B8" s="17" t="s">
        <v>1</v>
      </c>
      <c r="C8" s="17">
        <v>1000</v>
      </c>
      <c r="D8" s="18" t="s">
        <v>15</v>
      </c>
      <c r="E8" s="19"/>
      <c r="F8" s="19"/>
      <c r="G8" s="19"/>
      <c r="I8" s="11" t="s">
        <v>138</v>
      </c>
      <c r="J8" s="10" t="s">
        <v>1</v>
      </c>
      <c r="K8" s="29">
        <v>1000</v>
      </c>
      <c r="L8" s="11" t="s">
        <v>15</v>
      </c>
      <c r="M8" s="11"/>
      <c r="N8" s="11"/>
      <c r="O8" s="12"/>
    </row>
    <row r="9" spans="1:15" x14ac:dyDescent="0.25">
      <c r="A9" s="18" t="s">
        <v>139</v>
      </c>
      <c r="B9" s="17" t="s">
        <v>1</v>
      </c>
      <c r="C9" s="17">
        <v>105</v>
      </c>
      <c r="D9" s="18" t="s">
        <v>7</v>
      </c>
      <c r="E9" s="19"/>
      <c r="F9" s="19"/>
      <c r="G9" s="19"/>
      <c r="I9" s="11" t="s">
        <v>139</v>
      </c>
      <c r="J9" s="10" t="s">
        <v>1</v>
      </c>
      <c r="K9" s="29">
        <v>105</v>
      </c>
      <c r="L9" s="11" t="s">
        <v>7</v>
      </c>
      <c r="M9" s="11"/>
      <c r="N9" s="11"/>
      <c r="O9" s="12"/>
    </row>
    <row r="10" spans="1:15" x14ac:dyDescent="0.25">
      <c r="A10" s="18" t="s">
        <v>140</v>
      </c>
      <c r="B10" s="17" t="s">
        <v>1</v>
      </c>
      <c r="C10" s="17">
        <v>85</v>
      </c>
      <c r="D10" s="18" t="s">
        <v>7</v>
      </c>
      <c r="E10" s="19"/>
      <c r="F10" s="19"/>
      <c r="G10" s="19"/>
      <c r="I10" s="11" t="s">
        <v>140</v>
      </c>
      <c r="J10" s="10" t="s">
        <v>1</v>
      </c>
      <c r="K10" s="29">
        <v>85</v>
      </c>
      <c r="L10" s="11" t="s">
        <v>7</v>
      </c>
      <c r="M10" s="11"/>
      <c r="N10" s="11"/>
      <c r="O10" s="12"/>
    </row>
    <row r="11" spans="1:15" x14ac:dyDescent="0.25">
      <c r="A11" s="18" t="s">
        <v>141</v>
      </c>
      <c r="B11" s="17" t="s">
        <v>1</v>
      </c>
      <c r="C11" s="17">
        <v>75</v>
      </c>
      <c r="D11" s="18" t="s">
        <v>7</v>
      </c>
      <c r="E11" s="19"/>
      <c r="F11" s="19"/>
      <c r="G11" s="19"/>
      <c r="I11" s="11" t="s">
        <v>141</v>
      </c>
      <c r="J11" s="10" t="s">
        <v>1</v>
      </c>
      <c r="K11" s="29">
        <v>75</v>
      </c>
      <c r="L11" s="11" t="s">
        <v>7</v>
      </c>
      <c r="M11" s="11"/>
      <c r="N11" s="11"/>
      <c r="O11" s="12"/>
    </row>
    <row r="12" spans="1:15" x14ac:dyDescent="0.25">
      <c r="A12" s="18" t="str">
        <f>CONCATENATE("This is commonly referred to as ",C9,"-",C10,"-",C11, " or ",(C9-C10),"° Range (", C9,"-",C10,") and ", C10-C11, "° Approach (", C10, "-", C11,").")</f>
        <v>This is commonly referred to as 105-85-75 or 20° Range (105-85) and 10° Approach (85-75).</v>
      </c>
      <c r="B12" s="17"/>
      <c r="C12" s="17"/>
      <c r="D12" s="18"/>
      <c r="E12" s="19"/>
      <c r="F12" s="19"/>
      <c r="G12" s="19"/>
      <c r="I12" s="80" t="str">
        <f>CONCATENATE("This is commonly referred to as ",K9,"-",K10,"-",K11, " or ",(K9-K10),"° Range (", K9,"-",K10,") and ", K10-K11, "° Approach (", K10, "-", K11,").")</f>
        <v>This is commonly referred to as 105-85-75 or 20° Range (105-85) and 10° Approach (85-75).</v>
      </c>
      <c r="J12" s="10"/>
      <c r="K12" s="10"/>
      <c r="L12" s="11"/>
      <c r="M12" s="11"/>
      <c r="N12" s="11"/>
      <c r="O12" s="12"/>
    </row>
    <row r="13" spans="1:15" x14ac:dyDescent="0.25">
      <c r="A13" s="18"/>
      <c r="B13" s="17"/>
      <c r="C13" s="17"/>
      <c r="D13" s="18"/>
      <c r="E13" s="19"/>
      <c r="F13" s="19"/>
      <c r="G13" s="19"/>
      <c r="I13" s="11"/>
      <c r="J13" s="10"/>
      <c r="K13" s="10"/>
      <c r="L13" s="11"/>
      <c r="M13" s="11"/>
      <c r="N13" s="11"/>
      <c r="O13" s="12"/>
    </row>
    <row r="14" spans="1:15" ht="15" customHeight="1" x14ac:dyDescent="0.25">
      <c r="A14" s="20" t="s">
        <v>157</v>
      </c>
      <c r="B14" s="20"/>
      <c r="C14" s="20"/>
      <c r="D14" s="18"/>
      <c r="E14" s="19"/>
      <c r="F14" s="19"/>
      <c r="G14" s="19"/>
      <c r="I14" s="13" t="s">
        <v>157</v>
      </c>
      <c r="J14" s="13"/>
      <c r="K14" s="13"/>
      <c r="L14" s="11"/>
      <c r="M14" s="11"/>
      <c r="N14" s="11"/>
      <c r="O14" s="12"/>
    </row>
    <row r="15" spans="1:15" x14ac:dyDescent="0.25">
      <c r="A15" s="18"/>
      <c r="B15" s="20">
        <f>C11</f>
        <v>75</v>
      </c>
      <c r="C15" s="20" t="s">
        <v>158</v>
      </c>
      <c r="D15" s="20">
        <v>60</v>
      </c>
      <c r="E15" s="20" t="s">
        <v>224</v>
      </c>
      <c r="F15" s="19"/>
      <c r="G15" s="18"/>
      <c r="I15" s="11"/>
      <c r="J15" s="13">
        <f>K11</f>
        <v>75</v>
      </c>
      <c r="K15" s="13" t="s">
        <v>158</v>
      </c>
      <c r="L15" s="41">
        <v>60</v>
      </c>
      <c r="M15" s="13" t="s">
        <v>224</v>
      </c>
      <c r="N15" s="11"/>
      <c r="O15" s="12"/>
    </row>
    <row r="16" spans="1:15" ht="30" customHeight="1" x14ac:dyDescent="0.25">
      <c r="A16" s="45" t="str">
        <f>CONCATENATE("Enter Nomograph Fig. 11-5 at ",C10,"° CWT, go horizontally to ",C11,"° WB, then vertically down to ",D15,"° WB, read new CWT of")</f>
        <v>Enter Nomograph Fig. 11-5 at 85° CWT, go horizontally to 75° WB, then vertically down to 60° WB, read new CWT of</v>
      </c>
      <c r="B16" s="45"/>
      <c r="C16" s="45"/>
      <c r="D16" s="45"/>
      <c r="E16" s="45"/>
      <c r="F16" s="45"/>
      <c r="G16" s="45"/>
      <c r="I16" s="82" t="str">
        <f>CONCATENATE("Enter Nomograph Fig. 11-5 at ",K10,"° CWT, go horizontally to ",K11,"° WB, then vertically down to ",L15,"° WB, read new CWT of")</f>
        <v>Enter Nomograph Fig. 11-5 at 85° CWT, go horizontally to 75° WB, then vertically down to 60° WB, read new CWT of</v>
      </c>
      <c r="J16" s="82"/>
      <c r="K16" s="82"/>
      <c r="L16" s="82"/>
      <c r="M16" s="82"/>
      <c r="N16" s="82"/>
      <c r="O16" s="82"/>
    </row>
    <row r="17" spans="1:15" x14ac:dyDescent="0.25">
      <c r="A17" s="21"/>
      <c r="B17" s="32">
        <v>76</v>
      </c>
      <c r="C17" s="33" t="s">
        <v>225</v>
      </c>
      <c r="D17" s="18"/>
      <c r="E17" s="19"/>
      <c r="F17" s="19"/>
      <c r="G17" s="18"/>
      <c r="I17" s="14"/>
      <c r="J17" s="40">
        <v>76</v>
      </c>
      <c r="K17" s="34" t="s">
        <v>225</v>
      </c>
      <c r="L17" s="11"/>
      <c r="M17" s="12"/>
      <c r="N17" s="12"/>
      <c r="O17" s="11"/>
    </row>
    <row r="20" spans="1:15" x14ac:dyDescent="0.25">
      <c r="A20" s="59" t="s">
        <v>236</v>
      </c>
    </row>
    <row r="21" spans="1:15" x14ac:dyDescent="0.25">
      <c r="A21" s="59" t="s">
        <v>237</v>
      </c>
    </row>
    <row r="22" spans="1:15" x14ac:dyDescent="0.25">
      <c r="A22" s="59" t="s">
        <v>238</v>
      </c>
    </row>
    <row r="23" spans="1:15" x14ac:dyDescent="0.25">
      <c r="A23" s="59" t="s">
        <v>239</v>
      </c>
    </row>
    <row r="24" spans="1:15" x14ac:dyDescent="0.25">
      <c r="A24" s="60" t="s">
        <v>240</v>
      </c>
    </row>
    <row r="27" spans="1:15" x14ac:dyDescent="0.25">
      <c r="A27" s="83"/>
    </row>
    <row r="28" spans="1:15" x14ac:dyDescent="0.25">
      <c r="A28" s="84"/>
    </row>
  </sheetData>
  <sheetProtection password="E156" sheet="1" objects="1" scenarios="1"/>
  <customSheetViews>
    <customSheetView guid="{9FAA6002-A413-40CD-9CBC-F2D6A42FBF37}">
      <selection activeCell="C14" sqref="C14"/>
      <pageMargins left="0.75" right="0.75" top="1" bottom="1" header="0.5" footer="0.5"/>
      <pageSetup orientation="portrait" r:id="rId1"/>
      <headerFooter alignWithMargins="0"/>
    </customSheetView>
  </customSheetViews>
  <mergeCells count="2">
    <mergeCell ref="A16:G16"/>
    <mergeCell ref="I16:O16"/>
  </mergeCells>
  <phoneticPr fontId="3" type="noConversion"/>
  <pageMargins left="0.75" right="0.75" top="1" bottom="1" header="0.5" footer="0.5"/>
  <pageSetup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zoomScale="80" zoomScaleNormal="80" workbookViewId="0">
      <selection activeCell="N36" sqref="N36"/>
    </sheetView>
  </sheetViews>
  <sheetFormatPr defaultRowHeight="15" x14ac:dyDescent="0.25"/>
  <cols>
    <col min="1" max="1" width="11.85546875" style="9" customWidth="1"/>
    <col min="2" max="3" width="9.140625" style="15"/>
    <col min="4" max="4" width="11.85546875" style="9" customWidth="1"/>
    <col min="5" max="5" width="10.5703125" style="9" customWidth="1"/>
    <col min="6" max="6" width="9.140625" style="9"/>
    <col min="7" max="7" width="6" style="9" customWidth="1"/>
    <col min="8" max="8" width="9.140625" style="9"/>
    <col min="9" max="9" width="11.85546875" style="9" customWidth="1"/>
    <col min="10" max="12" width="9.140625" style="9"/>
    <col min="13" max="13" width="10.7109375" style="15" customWidth="1"/>
    <col min="14" max="14" width="11" style="15" customWidth="1"/>
    <col min="15" max="15" width="11" style="9" customWidth="1"/>
    <col min="16" max="17" width="9.140625" style="9"/>
    <col min="18" max="18" width="16.7109375" style="9" customWidth="1"/>
    <col min="19" max="16384" width="9.140625" style="9"/>
  </cols>
  <sheetData>
    <row r="1" spans="1:15" x14ac:dyDescent="0.25">
      <c r="A1" s="58" t="s">
        <v>231</v>
      </c>
    </row>
    <row r="5" spans="1:15" x14ac:dyDescent="0.25">
      <c r="A5" s="16" t="s">
        <v>189</v>
      </c>
      <c r="B5" s="17"/>
      <c r="C5" s="17"/>
      <c r="D5" s="18"/>
      <c r="E5" s="19"/>
      <c r="F5" s="19"/>
      <c r="G5" s="19"/>
      <c r="I5" s="81" t="s">
        <v>190</v>
      </c>
      <c r="J5" s="10"/>
      <c r="K5" s="10"/>
      <c r="L5" s="11"/>
      <c r="M5" s="11"/>
      <c r="N5" s="11"/>
      <c r="O5" s="12"/>
    </row>
    <row r="6" spans="1:15" x14ac:dyDescent="0.25">
      <c r="A6" s="18"/>
      <c r="B6" s="17"/>
      <c r="C6" s="17"/>
      <c r="D6" s="18"/>
      <c r="E6" s="19"/>
      <c r="F6" s="19"/>
      <c r="G6" s="19"/>
      <c r="I6" s="11"/>
      <c r="J6" s="10"/>
      <c r="K6" s="10"/>
      <c r="L6" s="11"/>
      <c r="M6" s="11"/>
      <c r="N6" s="11"/>
      <c r="O6" s="12"/>
    </row>
    <row r="7" spans="1:15" x14ac:dyDescent="0.25">
      <c r="A7" s="18" t="s">
        <v>6</v>
      </c>
      <c r="B7" s="17"/>
      <c r="C7" s="17"/>
      <c r="D7" s="18"/>
      <c r="E7" s="19"/>
      <c r="F7" s="19"/>
      <c r="G7" s="19"/>
      <c r="I7" s="11" t="s">
        <v>6</v>
      </c>
      <c r="J7" s="10"/>
      <c r="K7" s="10"/>
      <c r="L7" s="11"/>
      <c r="M7" s="11"/>
      <c r="N7" s="11"/>
      <c r="O7" s="12"/>
    </row>
    <row r="8" spans="1:15" x14ac:dyDescent="0.25">
      <c r="A8" s="18" t="s">
        <v>138</v>
      </c>
      <c r="B8" s="17" t="s">
        <v>1</v>
      </c>
      <c r="C8" s="17">
        <v>1000</v>
      </c>
      <c r="D8" s="18" t="s">
        <v>15</v>
      </c>
      <c r="E8" s="19"/>
      <c r="F8" s="19"/>
      <c r="G8" s="19"/>
      <c r="I8" s="11" t="s">
        <v>138</v>
      </c>
      <c r="J8" s="10" t="s">
        <v>1</v>
      </c>
      <c r="K8" s="29">
        <v>1000</v>
      </c>
      <c r="L8" s="11" t="s">
        <v>15</v>
      </c>
      <c r="M8" s="11"/>
      <c r="N8" s="11"/>
      <c r="O8" s="12"/>
    </row>
    <row r="9" spans="1:15" x14ac:dyDescent="0.25">
      <c r="A9" s="18" t="s">
        <v>139</v>
      </c>
      <c r="B9" s="17" t="s">
        <v>1</v>
      </c>
      <c r="C9" s="17">
        <v>105</v>
      </c>
      <c r="D9" s="20" t="s">
        <v>7</v>
      </c>
      <c r="E9" s="19"/>
      <c r="F9" s="19"/>
      <c r="G9" s="19"/>
      <c r="I9" s="11" t="s">
        <v>139</v>
      </c>
      <c r="J9" s="10" t="s">
        <v>1</v>
      </c>
      <c r="K9" s="29">
        <v>105</v>
      </c>
      <c r="L9" s="11" t="s">
        <v>7</v>
      </c>
      <c r="M9" s="11"/>
      <c r="N9" s="11"/>
      <c r="O9" s="12"/>
    </row>
    <row r="10" spans="1:15" x14ac:dyDescent="0.25">
      <c r="A10" s="18" t="s">
        <v>140</v>
      </c>
      <c r="B10" s="17" t="s">
        <v>1</v>
      </c>
      <c r="C10" s="17">
        <v>85</v>
      </c>
      <c r="D10" s="18" t="s">
        <v>7</v>
      </c>
      <c r="E10" s="19"/>
      <c r="F10" s="19"/>
      <c r="G10" s="19"/>
      <c r="I10" s="11" t="s">
        <v>140</v>
      </c>
      <c r="J10" s="10" t="s">
        <v>1</v>
      </c>
      <c r="K10" s="29">
        <v>85</v>
      </c>
      <c r="L10" s="11" t="s">
        <v>7</v>
      </c>
      <c r="M10" s="11"/>
      <c r="N10" s="11"/>
      <c r="O10" s="12"/>
    </row>
    <row r="11" spans="1:15" x14ac:dyDescent="0.25">
      <c r="A11" s="18" t="s">
        <v>141</v>
      </c>
      <c r="B11" s="17" t="s">
        <v>1</v>
      </c>
      <c r="C11" s="17">
        <v>75</v>
      </c>
      <c r="D11" s="18" t="s">
        <v>7</v>
      </c>
      <c r="E11" s="19"/>
      <c r="F11" s="19"/>
      <c r="G11" s="19"/>
      <c r="I11" s="11" t="s">
        <v>141</v>
      </c>
      <c r="J11" s="10" t="s">
        <v>1</v>
      </c>
      <c r="K11" s="29">
        <v>75</v>
      </c>
      <c r="L11" s="11" t="s">
        <v>7</v>
      </c>
      <c r="M11" s="11"/>
      <c r="N11" s="11"/>
      <c r="O11" s="12"/>
    </row>
    <row r="12" spans="1:15" x14ac:dyDescent="0.25">
      <c r="A12" s="18"/>
      <c r="B12" s="17"/>
      <c r="C12" s="17"/>
      <c r="D12" s="18"/>
      <c r="E12" s="19"/>
      <c r="F12" s="19"/>
      <c r="G12" s="19"/>
      <c r="I12" s="11"/>
      <c r="J12" s="10"/>
      <c r="K12" s="10"/>
      <c r="L12" s="11"/>
      <c r="M12" s="11"/>
      <c r="N12" s="11"/>
      <c r="O12" s="12"/>
    </row>
    <row r="13" spans="1:15" ht="15" customHeight="1" x14ac:dyDescent="0.25">
      <c r="A13" s="20" t="s">
        <v>159</v>
      </c>
      <c r="B13" s="20"/>
      <c r="C13" s="20"/>
      <c r="D13" s="20"/>
      <c r="E13" s="19"/>
      <c r="F13" s="19"/>
      <c r="G13" s="19"/>
      <c r="H13" s="85"/>
      <c r="I13" s="13" t="s">
        <v>159</v>
      </c>
      <c r="J13" s="13"/>
      <c r="K13" s="13"/>
      <c r="L13" s="13"/>
      <c r="M13" s="11"/>
      <c r="N13" s="11"/>
      <c r="O13" s="12"/>
    </row>
    <row r="14" spans="1:15" x14ac:dyDescent="0.25">
      <c r="A14" s="18"/>
      <c r="B14" s="20">
        <f>C9-C10</f>
        <v>20</v>
      </c>
      <c r="C14" s="20" t="s">
        <v>160</v>
      </c>
      <c r="D14" s="20">
        <v>30</v>
      </c>
      <c r="E14" s="20" t="s">
        <v>180</v>
      </c>
      <c r="F14" s="19"/>
      <c r="G14" s="18"/>
      <c r="H14" s="85"/>
      <c r="I14" s="11"/>
      <c r="J14" s="11">
        <f>K9-K10</f>
        <v>20</v>
      </c>
      <c r="K14" s="13" t="s">
        <v>160</v>
      </c>
      <c r="L14" s="41">
        <v>30</v>
      </c>
      <c r="M14" s="12" t="s">
        <v>180</v>
      </c>
      <c r="N14" s="12"/>
      <c r="O14" s="11"/>
    </row>
    <row r="15" spans="1:15" x14ac:dyDescent="0.25">
      <c r="A15" s="18" t="str">
        <f>CONCATENATE("(",(D14/B14 - 1)*100,"% increase in heat load) with gpm and WB held constant?")</f>
        <v>(50% increase in heat load) with gpm and WB held constant?</v>
      </c>
      <c r="B15" s="17"/>
      <c r="C15" s="89"/>
      <c r="D15" s="18"/>
      <c r="E15" s="19"/>
      <c r="F15" s="19"/>
      <c r="G15" s="90"/>
      <c r="H15" s="85"/>
      <c r="I15" s="11" t="str">
        <f>CONCATENATE("(",(L14/J14 - 1)*100,"% increase in heat load) with gpm and WB held constant?")</f>
        <v>(50% increase in heat load) with gpm and WB held constant?</v>
      </c>
      <c r="J15" s="10"/>
      <c r="K15" s="86"/>
      <c r="L15" s="11"/>
      <c r="M15" s="12"/>
      <c r="N15" s="12"/>
      <c r="O15" s="87"/>
    </row>
    <row r="16" spans="1:15" ht="30" customHeight="1" x14ac:dyDescent="0.25">
      <c r="A16" s="45" t="str">
        <f>CONCATENATE("Enter Nomograph Fig. 11-5 at ",C10,"° CWT, go horizontally to ",C11,"° WB, vertically to R = ",B14,"° F, horizontally to R = ",D14,"° F, vertically downward to ",C11,"° WB, read new CWT of")</f>
        <v>Enter Nomograph Fig. 11-5 at 85° CWT, go horizontally to 75° WB, vertically to R = 20° F, horizontally to R = 30° F, vertically downward to 75° WB, read new CWT of</v>
      </c>
      <c r="B16" s="45"/>
      <c r="C16" s="45"/>
      <c r="D16" s="45"/>
      <c r="E16" s="45"/>
      <c r="F16" s="45"/>
      <c r="G16" s="45"/>
      <c r="H16" s="85"/>
      <c r="I16" s="82" t="str">
        <f>CONCATENATE("Enter Nomograph Fig. 11-5 at ",K10,"° CWT, go horizontally to ",K11,"° WB, vertically to R = ",J14,"° F, horizontally to R = ",L14,"° F, vertically downward to ",K11,"° WB, read new CWT of")</f>
        <v>Enter Nomograph Fig. 11-5 at 85° CWT, go horizontally to 75° WB, vertically to R = 20° F, horizontally to R = 30° F, vertically downward to 75° WB, read new CWT of</v>
      </c>
      <c r="J16" s="82"/>
      <c r="K16" s="82"/>
      <c r="L16" s="82"/>
      <c r="M16" s="82"/>
      <c r="N16" s="82"/>
      <c r="O16" s="82"/>
    </row>
    <row r="17" spans="1:15" ht="15" customHeight="1" x14ac:dyDescent="0.25">
      <c r="A17" s="42"/>
      <c r="B17" s="91">
        <v>87.5</v>
      </c>
      <c r="C17" s="92" t="s">
        <v>225</v>
      </c>
      <c r="D17" s="42"/>
      <c r="E17" s="42"/>
      <c r="F17" s="42"/>
      <c r="G17" s="42"/>
      <c r="H17" s="85"/>
      <c r="I17" s="88"/>
      <c r="J17" s="40">
        <v>87.5</v>
      </c>
      <c r="K17" s="34" t="s">
        <v>225</v>
      </c>
      <c r="L17" s="88"/>
      <c r="M17" s="88"/>
      <c r="N17" s="88"/>
      <c r="O17" s="88"/>
    </row>
    <row r="18" spans="1:15" x14ac:dyDescent="0.25">
      <c r="A18" s="18"/>
      <c r="B18" s="17"/>
      <c r="C18" s="17"/>
      <c r="D18" s="18"/>
      <c r="E18" s="19"/>
      <c r="F18" s="19"/>
      <c r="G18" s="18"/>
      <c r="H18" s="85"/>
      <c r="I18" s="11"/>
      <c r="J18" s="10"/>
      <c r="K18" s="10"/>
      <c r="L18" s="11"/>
      <c r="M18" s="11"/>
      <c r="N18" s="11"/>
      <c r="O18" s="12"/>
    </row>
    <row r="21" spans="1:15" x14ac:dyDescent="0.25">
      <c r="A21" s="59" t="s">
        <v>236</v>
      </c>
    </row>
    <row r="22" spans="1:15" x14ac:dyDescent="0.25">
      <c r="A22" s="59" t="s">
        <v>237</v>
      </c>
    </row>
    <row r="23" spans="1:15" x14ac:dyDescent="0.25">
      <c r="A23" s="59" t="s">
        <v>238</v>
      </c>
    </row>
    <row r="24" spans="1:15" x14ac:dyDescent="0.25">
      <c r="A24" s="59" t="s">
        <v>239</v>
      </c>
    </row>
    <row r="25" spans="1:15" x14ac:dyDescent="0.25">
      <c r="A25" s="60" t="s">
        <v>240</v>
      </c>
    </row>
    <row r="28" spans="1:15" x14ac:dyDescent="0.25">
      <c r="A28" s="83"/>
    </row>
  </sheetData>
  <sheetProtection password="E156" sheet="1" objects="1" scenarios="1"/>
  <customSheetViews>
    <customSheetView guid="{9FAA6002-A413-40CD-9CBC-F2D6A42FBF37}">
      <selection activeCell="E24" sqref="E24"/>
      <pageMargins left="0.75" right="0.75" top="1" bottom="1" header="0.5" footer="0.5"/>
      <headerFooter alignWithMargins="0"/>
    </customSheetView>
  </customSheetViews>
  <mergeCells count="2">
    <mergeCell ref="A16:G16"/>
    <mergeCell ref="I16:O16"/>
  </mergeCells>
  <phoneticPr fontId="3"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zoomScale="80" zoomScaleNormal="80" workbookViewId="0">
      <selection activeCell="K35" sqref="K35"/>
    </sheetView>
  </sheetViews>
  <sheetFormatPr defaultRowHeight="15" x14ac:dyDescent="0.25"/>
  <cols>
    <col min="1" max="1" width="10.5703125" style="9" customWidth="1"/>
    <col min="2" max="2" width="14" style="15" customWidth="1"/>
    <col min="3" max="3" width="11.42578125" style="15" customWidth="1"/>
    <col min="4" max="4" width="18" style="9" customWidth="1"/>
    <col min="5" max="5" width="9.140625" style="9"/>
    <col min="6" max="6" width="7.5703125" style="9" customWidth="1"/>
    <col min="7" max="7" width="9.140625" style="9"/>
    <col min="8" max="9" width="11.7109375" style="9" bestFit="1" customWidth="1"/>
    <col min="10" max="10" width="14.7109375" style="9" customWidth="1"/>
    <col min="11" max="11" width="11.85546875" style="9" customWidth="1"/>
    <col min="12" max="12" width="15" style="9" customWidth="1"/>
    <col min="13" max="14" width="9.140625" style="15"/>
    <col min="15" max="15" width="6.85546875" style="9" customWidth="1"/>
    <col min="16" max="17" width="9.140625" style="9"/>
    <col min="18" max="21" width="11.7109375" style="9" bestFit="1" customWidth="1"/>
    <col min="22" max="16384" width="9.140625" style="9"/>
  </cols>
  <sheetData>
    <row r="1" spans="1:15" x14ac:dyDescent="0.25">
      <c r="A1" s="58" t="s">
        <v>231</v>
      </c>
    </row>
    <row r="5" spans="1:15" x14ac:dyDescent="0.25">
      <c r="A5" s="16" t="s">
        <v>191</v>
      </c>
      <c r="B5" s="17"/>
      <c r="C5" s="17"/>
      <c r="D5" s="18"/>
      <c r="E5" s="19"/>
      <c r="F5" s="19"/>
      <c r="G5" s="19"/>
      <c r="I5" s="81" t="s">
        <v>192</v>
      </c>
      <c r="J5" s="10"/>
      <c r="K5" s="10"/>
      <c r="L5" s="11"/>
      <c r="M5" s="11"/>
      <c r="N5" s="11"/>
      <c r="O5" s="12"/>
    </row>
    <row r="6" spans="1:15" x14ac:dyDescent="0.25">
      <c r="A6" s="18" t="s">
        <v>57</v>
      </c>
      <c r="B6" s="17"/>
      <c r="C6" s="17"/>
      <c r="D6" s="18"/>
      <c r="E6" s="19"/>
      <c r="F6" s="19"/>
      <c r="G6" s="19"/>
      <c r="I6" s="11" t="s">
        <v>57</v>
      </c>
      <c r="J6" s="10"/>
      <c r="K6" s="10"/>
      <c r="L6" s="11"/>
      <c r="M6" s="11"/>
      <c r="N6" s="11"/>
      <c r="O6" s="12"/>
    </row>
    <row r="7" spans="1:15" x14ac:dyDescent="0.25">
      <c r="A7" s="18" t="s">
        <v>6</v>
      </c>
      <c r="B7" s="17"/>
      <c r="C7" s="17"/>
      <c r="D7" s="18"/>
      <c r="E7" s="19"/>
      <c r="F7" s="19"/>
      <c r="G7" s="19"/>
      <c r="I7" s="11" t="s">
        <v>6</v>
      </c>
      <c r="J7" s="10"/>
      <c r="K7" s="10"/>
      <c r="L7" s="11"/>
      <c r="M7" s="11"/>
      <c r="N7" s="11"/>
      <c r="O7" s="12"/>
    </row>
    <row r="8" spans="1:15" x14ac:dyDescent="0.25">
      <c r="A8" s="18" t="s">
        <v>138</v>
      </c>
      <c r="B8" s="17" t="s">
        <v>1</v>
      </c>
      <c r="C8" s="17">
        <v>1000</v>
      </c>
      <c r="D8" s="18" t="s">
        <v>15</v>
      </c>
      <c r="E8" s="19"/>
      <c r="F8" s="19"/>
      <c r="G8" s="19"/>
      <c r="I8" s="11" t="s">
        <v>138</v>
      </c>
      <c r="J8" s="10" t="s">
        <v>1</v>
      </c>
      <c r="K8" s="29">
        <v>1000</v>
      </c>
      <c r="L8" s="11" t="s">
        <v>15</v>
      </c>
      <c r="M8" s="11"/>
      <c r="N8" s="11"/>
      <c r="O8" s="12"/>
    </row>
    <row r="9" spans="1:15" x14ac:dyDescent="0.25">
      <c r="A9" s="18" t="s">
        <v>139</v>
      </c>
      <c r="B9" s="17" t="s">
        <v>1</v>
      </c>
      <c r="C9" s="17">
        <v>105</v>
      </c>
      <c r="D9" s="18" t="s">
        <v>7</v>
      </c>
      <c r="E9" s="19"/>
      <c r="F9" s="19"/>
      <c r="G9" s="19"/>
      <c r="I9" s="11" t="s">
        <v>139</v>
      </c>
      <c r="J9" s="10" t="s">
        <v>1</v>
      </c>
      <c r="K9" s="29">
        <v>105</v>
      </c>
      <c r="L9" s="11" t="s">
        <v>7</v>
      </c>
      <c r="M9" s="11"/>
      <c r="N9" s="11"/>
      <c r="O9" s="12"/>
    </row>
    <row r="10" spans="1:15" x14ac:dyDescent="0.25">
      <c r="A10" s="18" t="s">
        <v>140</v>
      </c>
      <c r="B10" s="17" t="s">
        <v>1</v>
      </c>
      <c r="C10" s="17">
        <v>85</v>
      </c>
      <c r="D10" s="18" t="s">
        <v>7</v>
      </c>
      <c r="E10" s="19"/>
      <c r="F10" s="19"/>
      <c r="G10" s="19"/>
      <c r="I10" s="11" t="s">
        <v>140</v>
      </c>
      <c r="J10" s="10" t="s">
        <v>1</v>
      </c>
      <c r="K10" s="29">
        <v>85</v>
      </c>
      <c r="L10" s="11" t="s">
        <v>7</v>
      </c>
      <c r="M10" s="11"/>
      <c r="N10" s="11"/>
      <c r="O10" s="12"/>
    </row>
    <row r="11" spans="1:15" x14ac:dyDescent="0.25">
      <c r="A11" s="18" t="s">
        <v>141</v>
      </c>
      <c r="B11" s="17" t="s">
        <v>1</v>
      </c>
      <c r="C11" s="17">
        <v>75</v>
      </c>
      <c r="D11" s="18" t="s">
        <v>7</v>
      </c>
      <c r="E11" s="19"/>
      <c r="F11" s="19"/>
      <c r="G11" s="19"/>
      <c r="I11" s="11" t="s">
        <v>141</v>
      </c>
      <c r="J11" s="10" t="s">
        <v>1</v>
      </c>
      <c r="K11" s="29">
        <v>75</v>
      </c>
      <c r="L11" s="11" t="s">
        <v>7</v>
      </c>
      <c r="M11" s="11"/>
      <c r="N11" s="11"/>
      <c r="O11" s="12"/>
    </row>
    <row r="12" spans="1:15" x14ac:dyDescent="0.25">
      <c r="A12" s="18"/>
      <c r="B12" s="17"/>
      <c r="C12" s="17"/>
      <c r="D12" s="18"/>
      <c r="E12" s="19"/>
      <c r="F12" s="19"/>
      <c r="G12" s="19"/>
      <c r="I12" s="11"/>
      <c r="J12" s="10"/>
      <c r="K12" s="10"/>
      <c r="L12" s="11"/>
      <c r="M12" s="11"/>
      <c r="N12" s="11"/>
      <c r="O12" s="12"/>
    </row>
    <row r="13" spans="1:15" ht="15" customHeight="1" x14ac:dyDescent="0.25">
      <c r="A13" s="20" t="s">
        <v>161</v>
      </c>
      <c r="B13" s="20"/>
      <c r="C13" s="20"/>
      <c r="D13" s="20"/>
      <c r="E13" s="20">
        <f>C8</f>
        <v>1000</v>
      </c>
      <c r="F13" s="20" t="s">
        <v>162</v>
      </c>
      <c r="G13" s="20">
        <v>1500</v>
      </c>
      <c r="I13" s="13" t="s">
        <v>161</v>
      </c>
      <c r="J13" s="13"/>
      <c r="K13" s="13"/>
      <c r="L13" s="13"/>
      <c r="M13" s="41">
        <f>K8</f>
        <v>1000</v>
      </c>
      <c r="N13" s="13" t="s">
        <v>162</v>
      </c>
      <c r="O13" s="41">
        <v>1500</v>
      </c>
    </row>
    <row r="14" spans="1:15" x14ac:dyDescent="0.25">
      <c r="A14" s="18" t="str">
        <f>CONCATENATE("gpm (",(G13/E13 - 1)*100,"% change in heat load at constant Range).")</f>
        <v>gpm (50% change in heat load at constant Range).</v>
      </c>
      <c r="B14" s="17"/>
      <c r="C14" s="17"/>
      <c r="D14" s="18"/>
      <c r="E14" s="19"/>
      <c r="F14" s="19"/>
      <c r="G14" s="18"/>
      <c r="I14" s="11" t="str">
        <f>CONCATENATE("gpm (",(O13/M13 - 1)*100,"% change in heat load at constant Range).")</f>
        <v>gpm (50% change in heat load at constant Range).</v>
      </c>
      <c r="J14" s="10"/>
      <c r="K14" s="10"/>
      <c r="L14" s="11"/>
      <c r="M14" s="12"/>
      <c r="N14" s="12"/>
      <c r="O14" s="11"/>
    </row>
    <row r="15" spans="1:15" x14ac:dyDescent="0.25">
      <c r="A15" s="18"/>
      <c r="B15" s="17"/>
      <c r="C15" s="89"/>
      <c r="D15" s="18"/>
      <c r="E15" s="19"/>
      <c r="F15" s="19"/>
      <c r="G15" s="90"/>
      <c r="I15" s="11"/>
      <c r="J15" s="10"/>
      <c r="K15" s="86"/>
      <c r="L15" s="11"/>
      <c r="M15" s="12"/>
      <c r="N15" s="12"/>
      <c r="O15" s="87"/>
    </row>
    <row r="16" spans="1:15" ht="45" customHeight="1" x14ac:dyDescent="0.25">
      <c r="A16" s="45" t="str">
        <f>CONCATENATE("Varying water rate, particularly over wide ranges, may require modifications to the distribution system.  Enter Nomograph Fig. 11-5 at ",C10,"° CWT, go horizontally to ",C11,"° WB, vertically to R = ",C9-C10,"° F, horizontally to Performance Factor of ")</f>
        <v xml:space="preserve">Varying water rate, particularly over wide ranges, may require modifications to the distribution system.  Enter Nomograph Fig. 11-5 at 85° CWT, go horizontally to 75° WB, vertically to R = 20° F, horizontally to Performance Factor of </v>
      </c>
      <c r="B16" s="45"/>
      <c r="C16" s="45"/>
      <c r="D16" s="45"/>
      <c r="E16" s="45"/>
      <c r="F16" s="45"/>
      <c r="G16" s="45"/>
      <c r="H16" s="85"/>
      <c r="I16" s="82" t="str">
        <f>CONCATENATE("Varying water rate, particularly over wide ranges, may require modifications to the distribution system.  Enter Nomograph Fig. 11-5 at ",K10,"° CWT, go horizontally to ",K11,"° WB, vertically to R = ",K9-K10,"° F, horizontally to Performance Factor of ")</f>
        <v xml:space="preserve">Varying water rate, particularly over wide ranges, may require modifications to the distribution system.  Enter Nomograph Fig. 11-5 at 85° CWT, go horizontally to 75° WB, vertically to R = 20° F, horizontally to Performance Factor of </v>
      </c>
      <c r="J16" s="82"/>
      <c r="K16" s="82"/>
      <c r="L16" s="82"/>
      <c r="M16" s="82"/>
      <c r="N16" s="82"/>
      <c r="O16" s="82"/>
    </row>
    <row r="17" spans="1:15" ht="15" customHeight="1" x14ac:dyDescent="0.25">
      <c r="A17" s="18">
        <v>3.1</v>
      </c>
      <c r="B17" s="89" t="s">
        <v>181</v>
      </c>
      <c r="C17" s="42"/>
      <c r="D17" s="42"/>
      <c r="E17" s="42"/>
      <c r="F17" s="42"/>
      <c r="G17" s="42"/>
      <c r="H17" s="85"/>
      <c r="I17" s="35">
        <v>3.1</v>
      </c>
      <c r="J17" s="86" t="s">
        <v>181</v>
      </c>
      <c r="K17" s="88"/>
      <c r="L17" s="88"/>
      <c r="M17" s="88"/>
      <c r="N17" s="88"/>
      <c r="O17" s="88"/>
    </row>
    <row r="18" spans="1:15" ht="30" customHeight="1" x14ac:dyDescent="0.25">
      <c r="A18" s="45" t="str">
        <f>CONCATENATE("Obtain new PF by multiplying (",A17,")(",G13,"/",C8,") = ",A17*G13/C8,", then enter Nomograph at PF of ",A17*G13/C8,", go horizontally to R = ",C9-C10,"° F, vertically down to ",C11,"° WB, read new CWT of")</f>
        <v>Obtain new PF by multiplying (3.1)(1500/1000) = 4.65, then enter Nomograph at PF of 4.65, go horizontally to R = 20° F, vertically down to 75° WB, read new CWT of</v>
      </c>
      <c r="B18" s="45"/>
      <c r="C18" s="45"/>
      <c r="D18" s="45"/>
      <c r="E18" s="45"/>
      <c r="F18" s="45"/>
      <c r="G18" s="45"/>
      <c r="H18" s="85"/>
      <c r="I18" s="82" t="str">
        <f>CONCATENATE("Obtain new PF by multiplying (",I17,")(",O13,"/",K8,") = ",I17*O13/K8,", then enter Nomograph at PF of ",I17*O13/K8,", go horizontally to R = ",K9-K10,"° F, vertically down to ",K11,"° WB, read new CWT of")</f>
        <v>Obtain new PF by multiplying (3.1)(1500/1000) = 4.65, then enter Nomograph at PF of 4.65, go horizontally to R = 20° F, vertically down to 75° WB, read new CWT of</v>
      </c>
      <c r="J18" s="82"/>
      <c r="K18" s="82"/>
      <c r="L18" s="82"/>
      <c r="M18" s="82"/>
      <c r="N18" s="82"/>
      <c r="O18" s="82"/>
    </row>
    <row r="19" spans="1:15" ht="15" customHeight="1" x14ac:dyDescent="0.25">
      <c r="A19" s="89"/>
      <c r="B19" s="32">
        <v>90.5</v>
      </c>
      <c r="C19" s="92" t="s">
        <v>225</v>
      </c>
      <c r="D19" s="42"/>
      <c r="E19" s="42"/>
      <c r="F19" s="42"/>
      <c r="G19" s="42"/>
      <c r="H19" s="85"/>
      <c r="I19" s="86"/>
      <c r="J19" s="40">
        <v>90.5</v>
      </c>
      <c r="K19" s="34" t="s">
        <v>225</v>
      </c>
      <c r="L19" s="88"/>
      <c r="M19" s="88"/>
      <c r="N19" s="88"/>
      <c r="O19" s="88"/>
    </row>
    <row r="20" spans="1:15" x14ac:dyDescent="0.25">
      <c r="A20" s="89"/>
      <c r="B20" s="89"/>
      <c r="C20" s="17"/>
      <c r="D20" s="18"/>
      <c r="E20" s="19"/>
      <c r="F20" s="19"/>
      <c r="G20" s="18"/>
      <c r="H20" s="85"/>
      <c r="I20" s="11"/>
      <c r="J20" s="10"/>
      <c r="K20" s="10"/>
      <c r="L20" s="11"/>
      <c r="M20" s="11"/>
      <c r="N20" s="11"/>
      <c r="O20" s="12"/>
    </row>
    <row r="23" spans="1:15" x14ac:dyDescent="0.25">
      <c r="A23" s="59" t="s">
        <v>236</v>
      </c>
    </row>
    <row r="24" spans="1:15" x14ac:dyDescent="0.25">
      <c r="A24" s="59" t="s">
        <v>237</v>
      </c>
    </row>
    <row r="25" spans="1:15" x14ac:dyDescent="0.25">
      <c r="A25" s="59" t="s">
        <v>238</v>
      </c>
    </row>
    <row r="26" spans="1:15" x14ac:dyDescent="0.25">
      <c r="A26" s="59" t="s">
        <v>239</v>
      </c>
    </row>
    <row r="27" spans="1:15" x14ac:dyDescent="0.25">
      <c r="A27" s="60" t="s">
        <v>240</v>
      </c>
    </row>
    <row r="30" spans="1:15" x14ac:dyDescent="0.25">
      <c r="A30" s="83"/>
    </row>
  </sheetData>
  <sheetProtection password="E156" sheet="1" objects="1" scenarios="1"/>
  <customSheetViews>
    <customSheetView guid="{9FAA6002-A413-40CD-9CBC-F2D6A42FBF37}">
      <selection activeCell="I13" sqref="I13:O13"/>
      <pageMargins left="0.75" right="0.75" top="1" bottom="1" header="0.5" footer="0.5"/>
      <pageSetup orientation="portrait" r:id="rId1"/>
      <headerFooter alignWithMargins="0"/>
    </customSheetView>
  </customSheetViews>
  <mergeCells count="4">
    <mergeCell ref="A18:G18"/>
    <mergeCell ref="I18:O18"/>
    <mergeCell ref="A16:G16"/>
    <mergeCell ref="I16:O16"/>
  </mergeCells>
  <phoneticPr fontId="3" type="noConversion"/>
  <pageMargins left="0.75" right="0.75" top="1" bottom="1" header="0.5" footer="0.5"/>
  <pageSetup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zoomScale="80" zoomScaleNormal="80" workbookViewId="0">
      <selection activeCell="I37" sqref="I37"/>
    </sheetView>
  </sheetViews>
  <sheetFormatPr defaultRowHeight="15" x14ac:dyDescent="0.25"/>
  <cols>
    <col min="1" max="1" width="16.5703125" style="9" customWidth="1"/>
    <col min="2" max="2" width="11.28515625" style="15" customWidth="1"/>
    <col min="3" max="3" width="11.42578125" style="15" customWidth="1"/>
    <col min="4" max="4" width="14" style="9" customWidth="1"/>
    <col min="5" max="5" width="11.42578125" style="9" customWidth="1"/>
    <col min="6" max="6" width="12" style="9" customWidth="1"/>
    <col min="7" max="7" width="11.7109375" style="9" bestFit="1" customWidth="1"/>
    <col min="8" max="8" width="9.140625" style="9"/>
    <col min="9" max="9" width="16.5703125" style="9" customWidth="1"/>
    <col min="10" max="10" width="12.42578125" style="15" customWidth="1"/>
    <col min="11" max="11" width="10.85546875" style="15" customWidth="1"/>
    <col min="12" max="12" width="14.5703125" style="9" customWidth="1"/>
    <col min="13" max="13" width="12.42578125" style="9" customWidth="1"/>
    <col min="14" max="14" width="10.7109375" style="9" bestFit="1" customWidth="1"/>
    <col min="15" max="15" width="11.7109375" style="9" bestFit="1" customWidth="1"/>
    <col min="16" max="16384" width="9.140625" style="9"/>
  </cols>
  <sheetData>
    <row r="1" spans="1:15" x14ac:dyDescent="0.25">
      <c r="A1" s="58" t="s">
        <v>231</v>
      </c>
    </row>
    <row r="5" spans="1:15" x14ac:dyDescent="0.25">
      <c r="A5" s="16" t="s">
        <v>193</v>
      </c>
      <c r="B5" s="17"/>
      <c r="C5" s="17"/>
      <c r="D5" s="18"/>
      <c r="E5" s="19"/>
      <c r="F5" s="19"/>
      <c r="G5" s="19"/>
      <c r="I5" s="81" t="s">
        <v>194</v>
      </c>
      <c r="J5" s="10"/>
      <c r="K5" s="10"/>
      <c r="L5" s="11"/>
      <c r="M5" s="11"/>
      <c r="N5" s="11"/>
      <c r="O5" s="12"/>
    </row>
    <row r="6" spans="1:15" x14ac:dyDescent="0.25">
      <c r="A6" s="18" t="s">
        <v>57</v>
      </c>
      <c r="B6" s="17"/>
      <c r="C6" s="17"/>
      <c r="D6" s="18"/>
      <c r="E6" s="19"/>
      <c r="F6" s="19"/>
      <c r="G6" s="19"/>
      <c r="I6" s="11" t="s">
        <v>57</v>
      </c>
      <c r="J6" s="10"/>
      <c r="K6" s="10"/>
      <c r="L6" s="11"/>
      <c r="M6" s="11"/>
      <c r="N6" s="11"/>
      <c r="O6" s="12"/>
    </row>
    <row r="7" spans="1:15" x14ac:dyDescent="0.25">
      <c r="A7" s="18" t="s">
        <v>6</v>
      </c>
      <c r="B7" s="17"/>
      <c r="C7" s="17"/>
      <c r="D7" s="18"/>
      <c r="E7" s="19"/>
      <c r="F7" s="19"/>
      <c r="G7" s="19"/>
      <c r="I7" s="11" t="s">
        <v>6</v>
      </c>
      <c r="J7" s="10"/>
      <c r="K7" s="10"/>
      <c r="L7" s="11"/>
      <c r="M7" s="11"/>
      <c r="N7" s="11"/>
      <c r="O7" s="12"/>
    </row>
    <row r="8" spans="1:15" x14ac:dyDescent="0.25">
      <c r="A8" s="18" t="s">
        <v>138</v>
      </c>
      <c r="B8" s="17" t="s">
        <v>1</v>
      </c>
      <c r="C8" s="17">
        <v>1000</v>
      </c>
      <c r="D8" s="18" t="s">
        <v>15</v>
      </c>
      <c r="E8" s="19"/>
      <c r="F8" s="19"/>
      <c r="G8" s="19"/>
      <c r="I8" s="11" t="s">
        <v>138</v>
      </c>
      <c r="J8" s="10" t="s">
        <v>1</v>
      </c>
      <c r="K8" s="29">
        <v>1000</v>
      </c>
      <c r="L8" s="11" t="s">
        <v>15</v>
      </c>
      <c r="M8" s="11"/>
      <c r="N8" s="11"/>
      <c r="O8" s="12"/>
    </row>
    <row r="9" spans="1:15" x14ac:dyDescent="0.25">
      <c r="A9" s="18" t="s">
        <v>139</v>
      </c>
      <c r="B9" s="17" t="s">
        <v>1</v>
      </c>
      <c r="C9" s="17">
        <v>105</v>
      </c>
      <c r="D9" s="18" t="s">
        <v>7</v>
      </c>
      <c r="E9" s="19"/>
      <c r="F9" s="19"/>
      <c r="G9" s="19"/>
      <c r="I9" s="11" t="s">
        <v>139</v>
      </c>
      <c r="J9" s="10" t="s">
        <v>1</v>
      </c>
      <c r="K9" s="29">
        <v>105</v>
      </c>
      <c r="L9" s="11" t="s">
        <v>7</v>
      </c>
      <c r="M9" s="11"/>
      <c r="N9" s="11"/>
      <c r="O9" s="12"/>
    </row>
    <row r="10" spans="1:15" x14ac:dyDescent="0.25">
      <c r="A10" s="18" t="s">
        <v>140</v>
      </c>
      <c r="B10" s="17" t="s">
        <v>1</v>
      </c>
      <c r="C10" s="17">
        <v>85</v>
      </c>
      <c r="D10" s="18" t="s">
        <v>7</v>
      </c>
      <c r="E10" s="19"/>
      <c r="F10" s="19"/>
      <c r="G10" s="19"/>
      <c r="I10" s="11" t="s">
        <v>140</v>
      </c>
      <c r="J10" s="10" t="s">
        <v>1</v>
      </c>
      <c r="K10" s="29">
        <v>85</v>
      </c>
      <c r="L10" s="11" t="s">
        <v>7</v>
      </c>
      <c r="M10" s="11"/>
      <c r="N10" s="11"/>
      <c r="O10" s="12"/>
    </row>
    <row r="11" spans="1:15" x14ac:dyDescent="0.25">
      <c r="A11" s="18" t="s">
        <v>141</v>
      </c>
      <c r="B11" s="17" t="s">
        <v>1</v>
      </c>
      <c r="C11" s="17">
        <v>75</v>
      </c>
      <c r="D11" s="18" t="s">
        <v>7</v>
      </c>
      <c r="E11" s="19"/>
      <c r="F11" s="19"/>
      <c r="G11" s="19"/>
      <c r="I11" s="11" t="s">
        <v>141</v>
      </c>
      <c r="J11" s="10" t="s">
        <v>1</v>
      </c>
      <c r="K11" s="29">
        <v>75</v>
      </c>
      <c r="L11" s="11" t="s">
        <v>7</v>
      </c>
      <c r="M11" s="11"/>
      <c r="N11" s="11"/>
      <c r="O11" s="12"/>
    </row>
    <row r="12" spans="1:15" x14ac:dyDescent="0.25">
      <c r="A12" s="18"/>
      <c r="B12" s="17"/>
      <c r="C12" s="17"/>
      <c r="D12" s="18"/>
      <c r="E12" s="19"/>
      <c r="F12" s="19"/>
      <c r="G12" s="19"/>
      <c r="I12" s="11"/>
      <c r="J12" s="10"/>
      <c r="K12" s="10"/>
      <c r="L12" s="11"/>
      <c r="M12" s="11"/>
      <c r="N12" s="11"/>
      <c r="O12" s="12"/>
    </row>
    <row r="13" spans="1:15" ht="15" customHeight="1" x14ac:dyDescent="0.25">
      <c r="A13" s="20" t="s">
        <v>163</v>
      </c>
      <c r="B13" s="20"/>
      <c r="C13" s="20"/>
      <c r="D13" s="20"/>
      <c r="E13" s="20">
        <f>C11</f>
        <v>75</v>
      </c>
      <c r="F13" s="20" t="s">
        <v>160</v>
      </c>
      <c r="G13" s="17">
        <v>60</v>
      </c>
      <c r="I13" s="13" t="s">
        <v>163</v>
      </c>
      <c r="J13" s="13"/>
      <c r="K13" s="13"/>
      <c r="L13" s="13"/>
      <c r="M13" s="13">
        <f>K11</f>
        <v>75</v>
      </c>
      <c r="N13" s="13" t="s">
        <v>160</v>
      </c>
      <c r="O13" s="29">
        <v>60</v>
      </c>
    </row>
    <row r="14" spans="1:15" x14ac:dyDescent="0.25">
      <c r="A14" s="18" t="s">
        <v>195</v>
      </c>
      <c r="B14" s="18">
        <f>C9-C10</f>
        <v>20</v>
      </c>
      <c r="C14" s="18" t="s">
        <v>185</v>
      </c>
      <c r="D14" s="18">
        <v>25</v>
      </c>
      <c r="E14" s="18" t="s">
        <v>196</v>
      </c>
      <c r="F14" s="18"/>
      <c r="G14" s="17">
        <f>C8</f>
        <v>1000</v>
      </c>
      <c r="I14" s="11" t="s">
        <v>195</v>
      </c>
      <c r="J14" s="93">
        <f>K9-K10</f>
        <v>20</v>
      </c>
      <c r="K14" s="11" t="s">
        <v>185</v>
      </c>
      <c r="L14" s="35">
        <v>25</v>
      </c>
      <c r="M14" s="11" t="s">
        <v>196</v>
      </c>
      <c r="N14" s="11"/>
      <c r="O14" s="94">
        <f>K8</f>
        <v>1000</v>
      </c>
    </row>
    <row r="15" spans="1:15" x14ac:dyDescent="0.25">
      <c r="A15" s="18" t="s">
        <v>164</v>
      </c>
      <c r="B15" s="18">
        <v>1250</v>
      </c>
      <c r="C15" s="18" t="str">
        <f>CONCATENATE("(",(B15/G14-1)*100,"% change in heat load).")</f>
        <v>(25% change in heat load).</v>
      </c>
      <c r="D15" s="18"/>
      <c r="E15" s="19"/>
      <c r="F15" s="19"/>
      <c r="G15" s="18"/>
      <c r="I15" s="11" t="s">
        <v>164</v>
      </c>
      <c r="J15" s="35">
        <v>1250</v>
      </c>
      <c r="K15" s="11" t="str">
        <f>CONCATENATE(" (",(J15/O14-1)*100,"% change in heat load).")</f>
        <v xml:space="preserve"> (25% change in heat load).</v>
      </c>
      <c r="L15" s="11"/>
      <c r="M15" s="12"/>
      <c r="N15" s="12"/>
      <c r="O15" s="11"/>
    </row>
    <row r="16" spans="1:15" x14ac:dyDescent="0.25">
      <c r="A16" s="18"/>
      <c r="B16" s="17"/>
      <c r="C16" s="89"/>
      <c r="D16" s="18"/>
      <c r="E16" s="19"/>
      <c r="F16" s="19"/>
      <c r="G16" s="90"/>
      <c r="I16" s="11"/>
      <c r="J16" s="10"/>
      <c r="K16" s="86"/>
      <c r="L16" s="11"/>
      <c r="M16" s="12"/>
      <c r="N16" s="12"/>
      <c r="O16" s="87"/>
    </row>
    <row r="17" spans="1:15" ht="30" customHeight="1" x14ac:dyDescent="0.25">
      <c r="A17" s="45" t="str">
        <f>CONCATENATE("Enter Nomograph Fig. 11-5 at ",C10,"° CWT, go horizontally to ",C11,"° WB, vertically to R = ",B14,"° F, horizontally read PF = ")</f>
        <v xml:space="preserve">Enter Nomograph Fig. 11-5 at 85° CWT, go horizontally to 75° WB, vertically to R = 20° F, horizontally read PF = </v>
      </c>
      <c r="B17" s="45"/>
      <c r="C17" s="45"/>
      <c r="D17" s="45"/>
      <c r="E17" s="45"/>
      <c r="F17" s="45"/>
      <c r="G17" s="45"/>
      <c r="I17" s="82" t="str">
        <f>CONCATENATE("Enter Nomograph Fig. 11-5 at ",K10,"° CWT, go horizontally to ",K11,"° WB, vertically to R = ",J14,"° F, horizontally read PF = ")</f>
        <v xml:space="preserve">Enter Nomograph Fig. 11-5 at 85° CWT, go horizontally to 75° WB, vertically to R = 20° F, horizontally read PF = </v>
      </c>
      <c r="J17" s="82"/>
      <c r="K17" s="82"/>
      <c r="L17" s="82"/>
      <c r="M17" s="82"/>
      <c r="N17" s="82"/>
      <c r="O17" s="82"/>
    </row>
    <row r="18" spans="1:15" ht="15" customHeight="1" x14ac:dyDescent="0.25">
      <c r="A18" s="95">
        <v>3.1</v>
      </c>
      <c r="B18" s="42"/>
      <c r="C18" s="42"/>
      <c r="D18" s="42"/>
      <c r="E18" s="42"/>
      <c r="F18" s="42"/>
      <c r="G18" s="42"/>
      <c r="I18" s="36">
        <v>3.1</v>
      </c>
      <c r="J18" s="88"/>
      <c r="K18" s="88"/>
      <c r="L18" s="88"/>
      <c r="M18" s="88"/>
      <c r="N18" s="88"/>
      <c r="O18" s="88"/>
    </row>
    <row r="19" spans="1:15" ht="30" customHeight="1" x14ac:dyDescent="0.25">
      <c r="A19" s="45" t="str">
        <f>CONCATENATE("then multiply (",A18,")(",B15,"/",G14,") = ",ROUND(A18*B15/G14,2)," (new PF). Enter Nomograph at PF = ",ROUND(A18*B15/G14,2),", go horizontally to R = ",D14,"° F, vertically down to ",G13,"° WB, read new CWT of")</f>
        <v>then multiply (3.1)(1250/1000) = 3.88 (new PF). Enter Nomograph at PF = 3.88, go horizontally to R = 25° F, vertically down to 60° WB, read new CWT of</v>
      </c>
      <c r="B19" s="45"/>
      <c r="C19" s="45"/>
      <c r="D19" s="45"/>
      <c r="E19" s="45"/>
      <c r="F19" s="45"/>
      <c r="G19" s="45"/>
      <c r="I19" s="82" t="str">
        <f>CONCATENATE("then multiply (",I18,")(",J15,"/",O14,") = ",ROUND(I18*J15/O14,2)," (new PF). Enter Nomograph at PF = ",ROUND(I18*J15/O14,2),", go horizontally to R = ",L14,"° F, vertically down to  ",O13,"° WB, read new CWT of")</f>
        <v>then multiply (3.1)(1250/1000) = 3.88 (new PF). Enter Nomograph at PF = 3.88, go horizontally to R = 25° F, vertically down to  60° WB, read new CWT of</v>
      </c>
      <c r="J19" s="82"/>
      <c r="K19" s="82"/>
      <c r="L19" s="82"/>
      <c r="M19" s="82"/>
      <c r="N19" s="82"/>
      <c r="O19" s="82"/>
    </row>
    <row r="20" spans="1:15" ht="15" customHeight="1" x14ac:dyDescent="0.25">
      <c r="A20" s="42"/>
      <c r="B20" s="91">
        <v>82</v>
      </c>
      <c r="C20" s="92" t="s">
        <v>225</v>
      </c>
      <c r="D20" s="42"/>
      <c r="E20" s="42"/>
      <c r="F20" s="42"/>
      <c r="G20" s="42"/>
      <c r="H20" s="85"/>
      <c r="I20" s="88"/>
      <c r="J20" s="40">
        <v>82</v>
      </c>
      <c r="K20" s="34" t="s">
        <v>225</v>
      </c>
      <c r="L20" s="88"/>
      <c r="M20" s="88"/>
      <c r="N20" s="88"/>
      <c r="O20" s="88"/>
    </row>
    <row r="21" spans="1:15" x14ac:dyDescent="0.25">
      <c r="A21" s="18"/>
      <c r="B21" s="17"/>
      <c r="C21" s="17"/>
      <c r="D21" s="18"/>
      <c r="E21" s="19"/>
      <c r="F21" s="19"/>
      <c r="G21" s="18"/>
      <c r="H21" s="85"/>
      <c r="I21" s="11"/>
      <c r="J21" s="10"/>
      <c r="K21" s="10"/>
      <c r="L21" s="11"/>
      <c r="M21" s="12"/>
      <c r="N21" s="12"/>
      <c r="O21" s="11"/>
    </row>
    <row r="24" spans="1:15" x14ac:dyDescent="0.25">
      <c r="A24" s="59" t="s">
        <v>236</v>
      </c>
    </row>
    <row r="25" spans="1:15" x14ac:dyDescent="0.25">
      <c r="A25" s="59" t="s">
        <v>237</v>
      </c>
    </row>
    <row r="26" spans="1:15" x14ac:dyDescent="0.25">
      <c r="A26" s="59" t="s">
        <v>238</v>
      </c>
    </row>
    <row r="27" spans="1:15" x14ac:dyDescent="0.25">
      <c r="A27" s="59" t="s">
        <v>239</v>
      </c>
    </row>
    <row r="28" spans="1:15" x14ac:dyDescent="0.25">
      <c r="A28" s="60" t="s">
        <v>240</v>
      </c>
    </row>
    <row r="32" spans="1:15" x14ac:dyDescent="0.25">
      <c r="A32" s="83"/>
    </row>
  </sheetData>
  <sheetProtection password="E156" sheet="1" objects="1" scenarios="1"/>
  <customSheetViews>
    <customSheetView guid="{9FAA6002-A413-40CD-9CBC-F2D6A42FBF37}">
      <selection activeCell="C17" sqref="C17"/>
      <pageMargins left="0.75" right="0.75" top="1" bottom="1" header="0.5" footer="0.5"/>
      <pageSetup orientation="portrait" r:id="rId1"/>
      <headerFooter alignWithMargins="0"/>
    </customSheetView>
  </customSheetViews>
  <mergeCells count="4">
    <mergeCell ref="A17:G17"/>
    <mergeCell ref="I17:O17"/>
    <mergeCell ref="A19:G19"/>
    <mergeCell ref="I19:O19"/>
  </mergeCells>
  <phoneticPr fontId="3" type="noConversion"/>
  <pageMargins left="0.75" right="0.75" top="1" bottom="1" header="0.5" footer="0.5"/>
  <pageSetup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zoomScale="80" zoomScaleNormal="80" workbookViewId="0">
      <selection activeCell="I40" sqref="I40"/>
    </sheetView>
  </sheetViews>
  <sheetFormatPr defaultRowHeight="12.75" x14ac:dyDescent="0.2"/>
  <cols>
    <col min="1" max="1" width="14.7109375" style="22" customWidth="1"/>
    <col min="2" max="6" width="9.140625" style="22"/>
    <col min="7" max="7" width="11.42578125" style="22" customWidth="1"/>
    <col min="8" max="8" width="9.140625" style="22"/>
    <col min="9" max="9" width="14.7109375" style="22" customWidth="1"/>
    <col min="10" max="14" width="9.140625" style="22"/>
    <col min="15" max="15" width="11.42578125" style="22" customWidth="1"/>
    <col min="16" max="16384" width="9.140625" style="22"/>
  </cols>
  <sheetData>
    <row r="1" spans="1:15" ht="15" x14ac:dyDescent="0.25">
      <c r="A1" s="58" t="s">
        <v>231</v>
      </c>
    </row>
    <row r="5" spans="1:15" ht="15" x14ac:dyDescent="0.25">
      <c r="A5" s="16" t="s">
        <v>197</v>
      </c>
      <c r="B5" s="17"/>
      <c r="C5" s="17"/>
      <c r="D5" s="18"/>
      <c r="E5" s="19"/>
      <c r="F5" s="19"/>
      <c r="G5" s="19"/>
      <c r="H5" s="9"/>
      <c r="I5" s="81" t="s">
        <v>198</v>
      </c>
      <c r="J5" s="10"/>
      <c r="K5" s="10"/>
      <c r="L5" s="11"/>
      <c r="M5" s="11"/>
      <c r="N5" s="11"/>
      <c r="O5" s="12"/>
    </row>
    <row r="6" spans="1:15" ht="15" x14ac:dyDescent="0.25">
      <c r="A6" s="18"/>
      <c r="B6" s="17"/>
      <c r="C6" s="17"/>
      <c r="D6" s="18"/>
      <c r="E6" s="19"/>
      <c r="F6" s="19"/>
      <c r="G6" s="19"/>
      <c r="H6" s="9"/>
      <c r="I6" s="11"/>
      <c r="J6" s="10"/>
      <c r="K6" s="10"/>
      <c r="L6" s="11"/>
      <c r="M6" s="11"/>
      <c r="N6" s="11"/>
      <c r="O6" s="12"/>
    </row>
    <row r="7" spans="1:15" ht="15" x14ac:dyDescent="0.25">
      <c r="A7" s="18" t="s">
        <v>6</v>
      </c>
      <c r="B7" s="17"/>
      <c r="C7" s="17"/>
      <c r="D7" s="18"/>
      <c r="E7" s="19"/>
      <c r="F7" s="19"/>
      <c r="G7" s="19"/>
      <c r="H7" s="9"/>
      <c r="I7" s="11" t="s">
        <v>6</v>
      </c>
      <c r="J7" s="10"/>
      <c r="K7" s="10"/>
      <c r="L7" s="11"/>
      <c r="M7" s="11"/>
      <c r="N7" s="11"/>
      <c r="O7" s="12"/>
    </row>
    <row r="8" spans="1:15" ht="15" x14ac:dyDescent="0.25">
      <c r="A8" s="18" t="s">
        <v>138</v>
      </c>
      <c r="B8" s="17" t="s">
        <v>1</v>
      </c>
      <c r="C8" s="17">
        <v>1000</v>
      </c>
      <c r="D8" s="18" t="s">
        <v>15</v>
      </c>
      <c r="E8" s="19"/>
      <c r="F8" s="19"/>
      <c r="G8" s="19"/>
      <c r="H8" s="9"/>
      <c r="I8" s="11" t="s">
        <v>138</v>
      </c>
      <c r="J8" s="10" t="s">
        <v>1</v>
      </c>
      <c r="K8" s="29">
        <v>1000</v>
      </c>
      <c r="L8" s="11" t="s">
        <v>15</v>
      </c>
      <c r="M8" s="11"/>
      <c r="N8" s="11"/>
      <c r="O8" s="12"/>
    </row>
    <row r="9" spans="1:15" ht="15" x14ac:dyDescent="0.25">
      <c r="A9" s="18" t="s">
        <v>139</v>
      </c>
      <c r="B9" s="17" t="s">
        <v>1</v>
      </c>
      <c r="C9" s="17">
        <v>105</v>
      </c>
      <c r="D9" s="18" t="s">
        <v>7</v>
      </c>
      <c r="E9" s="19"/>
      <c r="F9" s="19"/>
      <c r="G9" s="19"/>
      <c r="H9" s="9"/>
      <c r="I9" s="11" t="s">
        <v>139</v>
      </c>
      <c r="J9" s="10" t="s">
        <v>1</v>
      </c>
      <c r="K9" s="29">
        <v>105</v>
      </c>
      <c r="L9" s="11" t="s">
        <v>7</v>
      </c>
      <c r="M9" s="11"/>
      <c r="N9" s="11"/>
      <c r="O9" s="12"/>
    </row>
    <row r="10" spans="1:15" ht="15" x14ac:dyDescent="0.25">
      <c r="A10" s="18" t="s">
        <v>140</v>
      </c>
      <c r="B10" s="17" t="s">
        <v>1</v>
      </c>
      <c r="C10" s="17">
        <v>85</v>
      </c>
      <c r="D10" s="18" t="s">
        <v>7</v>
      </c>
      <c r="E10" s="19"/>
      <c r="F10" s="19"/>
      <c r="G10" s="19"/>
      <c r="H10" s="9"/>
      <c r="I10" s="11" t="s">
        <v>140</v>
      </c>
      <c r="J10" s="10" t="s">
        <v>1</v>
      </c>
      <c r="K10" s="29">
        <v>85</v>
      </c>
      <c r="L10" s="11" t="s">
        <v>7</v>
      </c>
      <c r="M10" s="11"/>
      <c r="N10" s="11"/>
      <c r="O10" s="12"/>
    </row>
    <row r="11" spans="1:15" ht="15" x14ac:dyDescent="0.25">
      <c r="A11" s="18" t="s">
        <v>141</v>
      </c>
      <c r="B11" s="17" t="s">
        <v>1</v>
      </c>
      <c r="C11" s="17">
        <v>75</v>
      </c>
      <c r="D11" s="18" t="s">
        <v>7</v>
      </c>
      <c r="E11" s="19"/>
      <c r="F11" s="19"/>
      <c r="G11" s="19"/>
      <c r="H11" s="9"/>
      <c r="I11" s="11" t="s">
        <v>141</v>
      </c>
      <c r="J11" s="10" t="s">
        <v>1</v>
      </c>
      <c r="K11" s="29">
        <v>75</v>
      </c>
      <c r="L11" s="11" t="s">
        <v>7</v>
      </c>
      <c r="M11" s="11"/>
      <c r="N11" s="11"/>
      <c r="O11" s="12"/>
    </row>
    <row r="12" spans="1:15" ht="15" x14ac:dyDescent="0.25">
      <c r="A12" s="18"/>
      <c r="B12" s="17"/>
      <c r="C12" s="17"/>
      <c r="D12" s="18"/>
      <c r="E12" s="19"/>
      <c r="F12" s="19"/>
      <c r="G12" s="19"/>
      <c r="H12" s="9"/>
      <c r="I12" s="11"/>
      <c r="J12" s="10"/>
      <c r="K12" s="10"/>
      <c r="L12" s="11"/>
      <c r="M12" s="11"/>
      <c r="N12" s="11"/>
      <c r="O12" s="12"/>
    </row>
    <row r="13" spans="1:15" ht="15" customHeight="1" x14ac:dyDescent="0.25">
      <c r="A13" s="20" t="s">
        <v>165</v>
      </c>
      <c r="B13" s="20"/>
      <c r="C13" s="20"/>
      <c r="D13" s="20"/>
      <c r="E13" s="20">
        <v>20</v>
      </c>
      <c r="F13" s="20" t="s">
        <v>166</v>
      </c>
      <c r="G13" s="17">
        <v>25</v>
      </c>
      <c r="H13" s="9"/>
      <c r="I13" s="13" t="s">
        <v>165</v>
      </c>
      <c r="J13" s="13"/>
      <c r="K13" s="13"/>
      <c r="L13" s="13"/>
      <c r="M13" s="41">
        <v>20</v>
      </c>
      <c r="N13" s="13" t="s">
        <v>166</v>
      </c>
      <c r="O13" s="29">
        <v>25</v>
      </c>
    </row>
    <row r="14" spans="1:15" ht="15" x14ac:dyDescent="0.25">
      <c r="A14" s="18" t="s">
        <v>172</v>
      </c>
      <c r="B14" s="17"/>
      <c r="C14" s="17"/>
      <c r="D14" s="18"/>
      <c r="E14" s="19"/>
      <c r="F14" s="19"/>
      <c r="G14" s="18"/>
      <c r="H14" s="9"/>
      <c r="I14" s="11" t="s">
        <v>227</v>
      </c>
      <c r="J14" s="10"/>
      <c r="K14" s="10"/>
      <c r="L14" s="11"/>
      <c r="M14" s="12"/>
      <c r="N14" s="12"/>
      <c r="O14" s="11"/>
    </row>
    <row r="15" spans="1:15" ht="15" x14ac:dyDescent="0.25">
      <c r="A15" s="18" t="s">
        <v>168</v>
      </c>
      <c r="B15" s="17">
        <f>C11</f>
        <v>75</v>
      </c>
      <c r="C15" s="17" t="s">
        <v>167</v>
      </c>
      <c r="D15" s="18">
        <f>'Example 11-4'!G13</f>
        <v>60</v>
      </c>
      <c r="E15" s="19"/>
      <c r="F15" s="19"/>
      <c r="G15" s="18"/>
      <c r="H15" s="9"/>
      <c r="I15" s="11" t="s">
        <v>168</v>
      </c>
      <c r="J15" s="12">
        <f>K11</f>
        <v>75</v>
      </c>
      <c r="K15" s="96" t="s">
        <v>167</v>
      </c>
      <c r="L15" s="12">
        <f>'Example 11-4'!O13</f>
        <v>60</v>
      </c>
      <c r="M15" s="12"/>
      <c r="N15" s="12"/>
      <c r="O15" s="11"/>
    </row>
    <row r="16" spans="1:15" ht="15" x14ac:dyDescent="0.25">
      <c r="A16" s="18" t="s">
        <v>169</v>
      </c>
      <c r="B16" s="17">
        <f>C9-C10</f>
        <v>20</v>
      </c>
      <c r="C16" s="17" t="s">
        <v>167</v>
      </c>
      <c r="D16" s="18">
        <f>'Example 11-4'!D14</f>
        <v>25</v>
      </c>
      <c r="E16" s="19"/>
      <c r="F16" s="19"/>
      <c r="G16" s="18"/>
      <c r="H16" s="9"/>
      <c r="I16" s="11" t="s">
        <v>169</v>
      </c>
      <c r="J16" s="12">
        <f>K9-K10</f>
        <v>20</v>
      </c>
      <c r="K16" s="96" t="s">
        <v>167</v>
      </c>
      <c r="L16" s="12">
        <f>'Example 11-4'!L14</f>
        <v>25</v>
      </c>
      <c r="M16" s="12"/>
      <c r="N16" s="12"/>
      <c r="O16" s="11"/>
    </row>
    <row r="17" spans="1:15" ht="15" x14ac:dyDescent="0.25">
      <c r="A17" s="18" t="s">
        <v>170</v>
      </c>
      <c r="B17" s="17">
        <f>C8</f>
        <v>1000</v>
      </c>
      <c r="C17" s="17" t="s">
        <v>167</v>
      </c>
      <c r="D17" s="18">
        <f>'Example 11-4'!B15</f>
        <v>1250</v>
      </c>
      <c r="E17" s="19"/>
      <c r="F17" s="19"/>
      <c r="G17" s="90"/>
      <c r="H17" s="9"/>
      <c r="I17" s="11" t="s">
        <v>170</v>
      </c>
      <c r="J17" s="12">
        <f>K8</f>
        <v>1000</v>
      </c>
      <c r="K17" s="96" t="s">
        <v>167</v>
      </c>
      <c r="L17" s="12">
        <f>'Example 11-4'!J15</f>
        <v>1250</v>
      </c>
      <c r="M17" s="12"/>
      <c r="N17" s="12"/>
      <c r="O17" s="87"/>
    </row>
    <row r="18" spans="1:15" ht="15" x14ac:dyDescent="0.25">
      <c r="A18" s="18" t="s">
        <v>173</v>
      </c>
      <c r="B18" s="17">
        <f>'Example 11-4'!A18</f>
        <v>3.1</v>
      </c>
      <c r="C18" s="89" t="s">
        <v>174</v>
      </c>
      <c r="D18" s="18"/>
      <c r="E18" s="19"/>
      <c r="F18" s="19"/>
      <c r="G18" s="90"/>
      <c r="H18" s="9"/>
      <c r="I18" s="11" t="s">
        <v>173</v>
      </c>
      <c r="J18" s="10">
        <f>'Example 11-4'!I18</f>
        <v>3.1</v>
      </c>
      <c r="K18" s="86" t="s">
        <v>174</v>
      </c>
      <c r="L18" s="11"/>
      <c r="M18" s="12"/>
      <c r="N18" s="12"/>
      <c r="O18" s="87"/>
    </row>
    <row r="19" spans="1:15" ht="15" x14ac:dyDescent="0.25">
      <c r="A19" s="18"/>
      <c r="B19" s="17"/>
      <c r="C19" s="89"/>
      <c r="D19" s="18"/>
      <c r="E19" s="19"/>
      <c r="F19" s="19"/>
      <c r="G19" s="90"/>
      <c r="H19" s="9"/>
      <c r="I19" s="11"/>
      <c r="J19" s="10"/>
      <c r="K19" s="86"/>
      <c r="L19" s="11"/>
      <c r="M19" s="12"/>
      <c r="N19" s="12"/>
      <c r="O19" s="87"/>
    </row>
    <row r="20" spans="1:15" ht="60" customHeight="1" x14ac:dyDescent="0.25">
      <c r="A20" s="98" t="s">
        <v>171</v>
      </c>
      <c r="B20" s="98"/>
      <c r="C20" s="98"/>
      <c r="D20" s="98"/>
      <c r="E20" s="98"/>
      <c r="F20" s="98"/>
      <c r="G20" s="98"/>
      <c r="H20" s="85"/>
      <c r="I20" s="97" t="s">
        <v>171</v>
      </c>
      <c r="J20" s="97"/>
      <c r="K20" s="97"/>
      <c r="L20" s="97"/>
      <c r="M20" s="97"/>
      <c r="N20" s="97"/>
      <c r="O20" s="97"/>
    </row>
    <row r="21" spans="1:15" ht="60" customHeight="1" x14ac:dyDescent="0.25">
      <c r="A21" s="45" t="str">
        <f>CONCATENATE("PF correction factor = (",D16," HP/",B16," HP)^(1/3) = ",ROUND((D16/B16)^(1/3),3),".  Divide PF by PF correction factor to get new PF.  Applying this to Example 11-4, we get ",B18*D17/B17,"/",ROUND((D16/B16)^(1/3),3)," = ",ROUND((B18*D17/B17)/((D16/B16)^(1/3)),2),".  Enter Nomograph at ",ROUND((B18*D17/B17)/((D16/B16)^(1/3)),2)," PF (instead of ",ROUND(B18*D17/B17,2)," PF) go horizontally to R =",D16,"° F, vertically down to ",D15,"° WB, read CWT of")</f>
        <v>PF correction factor = (25 HP/20 HP)^(1/3) = 1.077.  Divide PF by PF correction factor to get new PF.  Applying this to Example 11-4, we get 3.875/1.077 = 3.6.  Enter Nomograph at 3.6 PF (instead of 3.88 PF) go horizontally to R =25° F, vertically down to 60° WB, read CWT of</v>
      </c>
      <c r="B21" s="45"/>
      <c r="C21" s="45"/>
      <c r="D21" s="45"/>
      <c r="E21" s="45"/>
      <c r="F21" s="45"/>
      <c r="G21" s="45"/>
      <c r="H21" s="85"/>
      <c r="I21" s="82" t="str">
        <f>CONCATENATE("PF correction factor = (",L16," HP/",J16," HP)^(1/3) = ",ROUND((L16/J16)^(1/3),3),".  Divide PF by PF correction factor to get new PF.  Applying this to Example 11-4, we get ",J18*L17/J17,"/",ROUND((L16/J16)^(1/3),3)," = ",ROUND((J18*L17/J17)/((L16/J16)^(1/3)),2),".  Enter Nomograph at ",ROUND((J18*L17/J17)/((L16/J16)^(1/3)),2)," PF (instead of ",ROUND(J18*L17/J17,2)," PF) go horizontally to R = ",L16,"° F, vertically down to ",L15,"° WB, read CWT of")</f>
        <v>PF correction factor = (25 HP/20 HP)^(1/3) = 1.077.  Divide PF by PF correction factor to get new PF.  Applying this to Example 11-4, we get 3.875/1.077 = 3.6.  Enter Nomograph at 3.6 PF (instead of 3.88 PF) go horizontally to R = 25° F, vertically down to 60° WB, read CWT of</v>
      </c>
      <c r="J21" s="82"/>
      <c r="K21" s="82"/>
      <c r="L21" s="82"/>
      <c r="M21" s="82"/>
      <c r="N21" s="82"/>
      <c r="O21" s="82"/>
    </row>
    <row r="22" spans="1:15" ht="15" customHeight="1" x14ac:dyDescent="0.25">
      <c r="A22" s="42"/>
      <c r="B22" s="91">
        <v>81</v>
      </c>
      <c r="C22" s="92" t="s">
        <v>225</v>
      </c>
      <c r="D22" s="42"/>
      <c r="E22" s="42"/>
      <c r="F22" s="42"/>
      <c r="G22" s="42"/>
      <c r="H22" s="85"/>
      <c r="I22" s="88"/>
      <c r="J22" s="40">
        <v>81</v>
      </c>
      <c r="K22" s="34" t="s">
        <v>225</v>
      </c>
      <c r="L22" s="88"/>
      <c r="M22" s="88"/>
      <c r="N22" s="88"/>
      <c r="O22" s="88"/>
    </row>
    <row r="23" spans="1:15" ht="15" x14ac:dyDescent="0.25">
      <c r="A23" s="18"/>
      <c r="B23" s="17"/>
      <c r="C23" s="17"/>
      <c r="D23" s="18"/>
      <c r="E23" s="19"/>
      <c r="F23" s="19"/>
      <c r="G23" s="18"/>
      <c r="H23" s="85"/>
      <c r="I23" s="11"/>
      <c r="J23" s="10"/>
      <c r="K23" s="10"/>
      <c r="L23" s="11"/>
      <c r="M23" s="11"/>
      <c r="N23" s="11"/>
      <c r="O23" s="12"/>
    </row>
    <row r="26" spans="1:15" ht="15" x14ac:dyDescent="0.25">
      <c r="A26" s="59" t="s">
        <v>236</v>
      </c>
    </row>
    <row r="27" spans="1:15" ht="15" x14ac:dyDescent="0.25">
      <c r="A27" s="59" t="s">
        <v>237</v>
      </c>
    </row>
    <row r="28" spans="1:15" ht="15" x14ac:dyDescent="0.25">
      <c r="A28" s="59" t="s">
        <v>238</v>
      </c>
    </row>
    <row r="29" spans="1:15" ht="15" x14ac:dyDescent="0.25">
      <c r="A29" s="59" t="s">
        <v>239</v>
      </c>
    </row>
    <row r="30" spans="1:15" ht="15" x14ac:dyDescent="0.25">
      <c r="A30" s="60" t="s">
        <v>240</v>
      </c>
    </row>
    <row r="33" spans="1:1" ht="14.25" x14ac:dyDescent="0.2">
      <c r="A33" s="83"/>
    </row>
    <row r="34" spans="1:1" ht="15" x14ac:dyDescent="0.25">
      <c r="A34" s="9"/>
    </row>
  </sheetData>
  <sheetProtection password="E156" sheet="1" objects="1" scenarios="1"/>
  <customSheetViews>
    <customSheetView guid="{9FAA6002-A413-40CD-9CBC-F2D6A42FBF37}">
      <selection activeCell="K5" sqref="K5"/>
      <pageMargins left="0.75" right="0.75" top="1" bottom="1" header="0.5" footer="0.5"/>
      <headerFooter alignWithMargins="0"/>
    </customSheetView>
  </customSheetViews>
  <mergeCells count="4">
    <mergeCell ref="A21:G21"/>
    <mergeCell ref="I21:O21"/>
    <mergeCell ref="A20:G20"/>
    <mergeCell ref="I20:O20"/>
  </mergeCells>
  <phoneticPr fontId="3"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zoomScale="80" zoomScaleNormal="80" workbookViewId="0">
      <selection activeCell="G39" sqref="G39"/>
    </sheetView>
  </sheetViews>
  <sheetFormatPr defaultRowHeight="12.75" x14ac:dyDescent="0.2"/>
  <cols>
    <col min="1" max="1" width="14.42578125" customWidth="1"/>
    <col min="7" max="7" width="18.28515625" customWidth="1"/>
    <col min="9" max="9" width="14.5703125" customWidth="1"/>
    <col min="15" max="15" width="18.28515625" customWidth="1"/>
  </cols>
  <sheetData>
    <row r="1" spans="1:15" ht="15" x14ac:dyDescent="0.25">
      <c r="A1" s="50" t="s">
        <v>231</v>
      </c>
    </row>
    <row r="5" spans="1:15" ht="15" x14ac:dyDescent="0.25">
      <c r="A5" s="16" t="s">
        <v>199</v>
      </c>
      <c r="B5" s="17"/>
      <c r="C5" s="17"/>
      <c r="D5" s="18"/>
      <c r="E5" s="19"/>
      <c r="F5" s="19"/>
      <c r="G5" s="19"/>
      <c r="H5" s="1"/>
      <c r="I5" s="2" t="s">
        <v>200</v>
      </c>
      <c r="J5" s="3"/>
      <c r="K5" s="3"/>
      <c r="L5" s="4"/>
      <c r="M5" s="4"/>
      <c r="N5" s="4"/>
      <c r="O5" s="5"/>
    </row>
    <row r="6" spans="1:15" ht="15" x14ac:dyDescent="0.25">
      <c r="A6" s="18"/>
      <c r="B6" s="17"/>
      <c r="C6" s="17"/>
      <c r="D6" s="18"/>
      <c r="E6" s="19"/>
      <c r="F6" s="19"/>
      <c r="G6" s="19"/>
      <c r="H6" s="1"/>
      <c r="I6" s="4"/>
      <c r="J6" s="3"/>
      <c r="K6" s="3"/>
      <c r="L6" s="4"/>
      <c r="M6" s="4"/>
      <c r="N6" s="4"/>
      <c r="O6" s="5"/>
    </row>
    <row r="7" spans="1:15" ht="15" x14ac:dyDescent="0.25">
      <c r="A7" s="18" t="s">
        <v>6</v>
      </c>
      <c r="B7" s="17"/>
      <c r="C7" s="17"/>
      <c r="D7" s="18"/>
      <c r="E7" s="19"/>
      <c r="F7" s="19"/>
      <c r="G7" s="19"/>
      <c r="H7" s="1"/>
      <c r="I7" s="4" t="s">
        <v>6</v>
      </c>
      <c r="J7" s="3"/>
      <c r="K7" s="3"/>
      <c r="L7" s="4"/>
      <c r="M7" s="4"/>
      <c r="N7" s="4"/>
      <c r="O7" s="5"/>
    </row>
    <row r="8" spans="1:15" ht="15" x14ac:dyDescent="0.25">
      <c r="A8" s="18" t="s">
        <v>138</v>
      </c>
      <c r="B8" s="17" t="s">
        <v>1</v>
      </c>
      <c r="C8" s="17">
        <v>1000</v>
      </c>
      <c r="D8" s="18" t="s">
        <v>15</v>
      </c>
      <c r="E8" s="19"/>
      <c r="F8" s="19"/>
      <c r="G8" s="19"/>
      <c r="H8" s="1"/>
      <c r="I8" s="4" t="s">
        <v>138</v>
      </c>
      <c r="J8" s="3" t="s">
        <v>1</v>
      </c>
      <c r="K8" s="29">
        <v>1000</v>
      </c>
      <c r="L8" s="4" t="s">
        <v>15</v>
      </c>
      <c r="M8" s="4"/>
      <c r="N8" s="4"/>
      <c r="O8" s="5"/>
    </row>
    <row r="9" spans="1:15" ht="15" x14ac:dyDescent="0.25">
      <c r="A9" s="18" t="s">
        <v>139</v>
      </c>
      <c r="B9" s="17" t="s">
        <v>1</v>
      </c>
      <c r="C9" s="17">
        <v>105</v>
      </c>
      <c r="D9" s="18" t="s">
        <v>7</v>
      </c>
      <c r="E9" s="19"/>
      <c r="F9" s="19"/>
      <c r="G9" s="19"/>
      <c r="H9" s="1"/>
      <c r="I9" s="4" t="s">
        <v>139</v>
      </c>
      <c r="J9" s="3" t="s">
        <v>1</v>
      </c>
      <c r="K9" s="29">
        <v>105</v>
      </c>
      <c r="L9" s="4" t="s">
        <v>7</v>
      </c>
      <c r="M9" s="4"/>
      <c r="N9" s="4"/>
      <c r="O9" s="5"/>
    </row>
    <row r="10" spans="1:15" ht="15" x14ac:dyDescent="0.25">
      <c r="A10" s="18" t="s">
        <v>140</v>
      </c>
      <c r="B10" s="17" t="s">
        <v>1</v>
      </c>
      <c r="C10" s="17">
        <v>85</v>
      </c>
      <c r="D10" s="18" t="s">
        <v>7</v>
      </c>
      <c r="E10" s="19"/>
      <c r="F10" s="19"/>
      <c r="G10" s="19"/>
      <c r="H10" s="1"/>
      <c r="I10" s="4" t="s">
        <v>140</v>
      </c>
      <c r="J10" s="3" t="s">
        <v>1</v>
      </c>
      <c r="K10" s="29">
        <v>85</v>
      </c>
      <c r="L10" s="4" t="s">
        <v>7</v>
      </c>
      <c r="M10" s="4"/>
      <c r="N10" s="4"/>
      <c r="O10" s="5"/>
    </row>
    <row r="11" spans="1:15" ht="15" x14ac:dyDescent="0.25">
      <c r="A11" s="18" t="s">
        <v>141</v>
      </c>
      <c r="B11" s="17" t="s">
        <v>1</v>
      </c>
      <c r="C11" s="17">
        <v>75</v>
      </c>
      <c r="D11" s="18" t="s">
        <v>7</v>
      </c>
      <c r="E11" s="19"/>
      <c r="F11" s="19"/>
      <c r="G11" s="19"/>
      <c r="H11" s="1"/>
      <c r="I11" s="4" t="s">
        <v>141</v>
      </c>
      <c r="J11" s="3" t="s">
        <v>1</v>
      </c>
      <c r="K11" s="29">
        <v>75</v>
      </c>
      <c r="L11" s="4" t="s">
        <v>7</v>
      </c>
      <c r="M11" s="4"/>
      <c r="N11" s="4"/>
      <c r="O11" s="5"/>
    </row>
    <row r="12" spans="1:15" ht="15" x14ac:dyDescent="0.25">
      <c r="A12" s="18"/>
      <c r="B12" s="17"/>
      <c r="C12" s="17"/>
      <c r="D12" s="18"/>
      <c r="E12" s="19"/>
      <c r="F12" s="19"/>
      <c r="G12" s="19"/>
      <c r="H12" s="1"/>
      <c r="I12" s="4"/>
      <c r="J12" s="3"/>
      <c r="K12" s="3"/>
      <c r="L12" s="4"/>
      <c r="M12" s="4"/>
      <c r="N12" s="4"/>
      <c r="O12" s="5"/>
    </row>
    <row r="13" spans="1:15" ht="30" customHeight="1" x14ac:dyDescent="0.25">
      <c r="A13" s="45" t="s">
        <v>142</v>
      </c>
      <c r="B13" s="45"/>
      <c r="C13" s="45"/>
      <c r="D13" s="45"/>
      <c r="E13" s="45"/>
      <c r="F13" s="45"/>
      <c r="G13" s="45"/>
      <c r="H13" s="1"/>
      <c r="I13" s="46" t="s">
        <v>142</v>
      </c>
      <c r="J13" s="46"/>
      <c r="K13" s="46"/>
      <c r="L13" s="46"/>
      <c r="M13" s="46"/>
      <c r="N13" s="46"/>
      <c r="O13" s="46"/>
    </row>
    <row r="14" spans="1:15" ht="15" customHeight="1" x14ac:dyDescent="0.25">
      <c r="A14" s="42"/>
      <c r="B14" s="42"/>
      <c r="C14" s="42"/>
      <c r="D14" s="42"/>
      <c r="E14" s="42"/>
      <c r="F14" s="42"/>
      <c r="G14" s="42"/>
      <c r="H14" s="1"/>
      <c r="I14" s="43"/>
      <c r="J14" s="43"/>
      <c r="K14" s="43"/>
      <c r="L14" s="43"/>
      <c r="M14" s="43"/>
      <c r="N14" s="43"/>
      <c r="O14" s="43"/>
    </row>
    <row r="15" spans="1:15" ht="15" x14ac:dyDescent="0.25">
      <c r="A15" s="18" t="s">
        <v>176</v>
      </c>
      <c r="B15" s="17"/>
      <c r="C15" s="17"/>
      <c r="D15" s="18"/>
      <c r="E15" s="19"/>
      <c r="F15" s="19"/>
      <c r="G15" s="18"/>
      <c r="H15" s="1"/>
      <c r="I15" s="4" t="s">
        <v>228</v>
      </c>
      <c r="J15" s="3"/>
      <c r="K15" s="3"/>
      <c r="L15" s="4"/>
      <c r="M15" s="5"/>
      <c r="N15" s="5"/>
      <c r="O15" s="4"/>
    </row>
    <row r="16" spans="1:15" ht="15" x14ac:dyDescent="0.25">
      <c r="A16" s="20" t="s">
        <v>165</v>
      </c>
      <c r="B16" s="20"/>
      <c r="C16" s="20"/>
      <c r="D16" s="20"/>
      <c r="E16" s="20">
        <v>20</v>
      </c>
      <c r="F16" s="20" t="s">
        <v>166</v>
      </c>
      <c r="G16" s="17">
        <v>25</v>
      </c>
      <c r="H16" s="1"/>
      <c r="I16" s="7" t="s">
        <v>165</v>
      </c>
      <c r="J16" s="7"/>
      <c r="K16" s="7"/>
      <c r="L16" s="7"/>
      <c r="M16" s="30">
        <v>20</v>
      </c>
      <c r="N16" s="7" t="s">
        <v>166</v>
      </c>
      <c r="O16" s="28">
        <v>25</v>
      </c>
    </row>
    <row r="17" spans="1:15" ht="15.75" customHeight="1" x14ac:dyDescent="0.25">
      <c r="A17" s="18" t="s">
        <v>172</v>
      </c>
      <c r="B17" s="17"/>
      <c r="C17" s="17"/>
      <c r="D17" s="18"/>
      <c r="E17" s="19"/>
      <c r="F17" s="19"/>
      <c r="G17" s="18"/>
      <c r="H17" s="1"/>
      <c r="I17" s="4" t="s">
        <v>229</v>
      </c>
      <c r="J17" s="3"/>
      <c r="K17" s="3"/>
      <c r="L17" s="4"/>
      <c r="M17" s="5"/>
      <c r="N17" s="5"/>
      <c r="O17" s="4"/>
    </row>
    <row r="18" spans="1:15" ht="15" x14ac:dyDescent="0.25">
      <c r="A18" s="18" t="s">
        <v>168</v>
      </c>
      <c r="B18" s="17">
        <f>C11</f>
        <v>75</v>
      </c>
      <c r="C18" s="17" t="s">
        <v>167</v>
      </c>
      <c r="D18" s="18">
        <f>'Example  11-5'!D15</f>
        <v>60</v>
      </c>
      <c r="E18" s="19"/>
      <c r="F18" s="19"/>
      <c r="G18" s="18"/>
      <c r="H18" s="1"/>
      <c r="I18" s="4" t="s">
        <v>168</v>
      </c>
      <c r="J18" s="10">
        <f>'Example  11-5'!J15</f>
        <v>75</v>
      </c>
      <c r="K18" s="3" t="s">
        <v>167</v>
      </c>
      <c r="L18" s="11">
        <f>'Example  11-5'!L15</f>
        <v>60</v>
      </c>
      <c r="M18" s="5"/>
      <c r="N18" s="5"/>
      <c r="O18" s="4"/>
    </row>
    <row r="19" spans="1:15" ht="15" x14ac:dyDescent="0.25">
      <c r="A19" s="18" t="s">
        <v>169</v>
      </c>
      <c r="B19" s="17">
        <f>C9-C10</f>
        <v>20</v>
      </c>
      <c r="C19" s="17" t="s">
        <v>167</v>
      </c>
      <c r="D19" s="18">
        <f>'Example  11-5'!D16</f>
        <v>25</v>
      </c>
      <c r="E19" s="19"/>
      <c r="F19" s="19"/>
      <c r="G19" s="18"/>
      <c r="I19" s="4" t="s">
        <v>169</v>
      </c>
      <c r="J19" s="10">
        <f>'Example  11-5'!J16</f>
        <v>20</v>
      </c>
      <c r="K19" s="3" t="s">
        <v>167</v>
      </c>
      <c r="L19" s="11">
        <f>'Example  11-5'!L16</f>
        <v>25</v>
      </c>
      <c r="M19" s="5"/>
      <c r="N19" s="5"/>
      <c r="O19" s="4"/>
    </row>
    <row r="20" spans="1:15" ht="15" x14ac:dyDescent="0.25">
      <c r="A20" s="18" t="s">
        <v>170</v>
      </c>
      <c r="B20" s="17">
        <f>C8</f>
        <v>1000</v>
      </c>
      <c r="C20" s="17" t="s">
        <v>167</v>
      </c>
      <c r="D20" s="18">
        <f>'Example  11-5'!D17</f>
        <v>1250</v>
      </c>
      <c r="E20" s="19"/>
      <c r="F20" s="19"/>
      <c r="G20" s="90"/>
      <c r="I20" s="4" t="s">
        <v>170</v>
      </c>
      <c r="J20" s="10">
        <f>'Example  11-5'!J17</f>
        <v>1000</v>
      </c>
      <c r="K20" s="3" t="s">
        <v>167</v>
      </c>
      <c r="L20" s="11">
        <f>'Example  11-5'!L17</f>
        <v>1250</v>
      </c>
      <c r="M20" s="5"/>
      <c r="N20" s="5"/>
      <c r="O20" s="8"/>
    </row>
    <row r="21" spans="1:15" ht="15" x14ac:dyDescent="0.25">
      <c r="A21" s="18" t="s">
        <v>173</v>
      </c>
      <c r="B21" s="17">
        <f>'Example  11-5'!B18</f>
        <v>3.1</v>
      </c>
      <c r="C21" s="89" t="s">
        <v>175</v>
      </c>
      <c r="D21" s="18"/>
      <c r="E21" s="19"/>
      <c r="F21" s="19"/>
      <c r="G21" s="90"/>
      <c r="I21" s="4" t="s">
        <v>173</v>
      </c>
      <c r="J21" s="10">
        <f>'Example  11-5'!J18</f>
        <v>3.1</v>
      </c>
      <c r="K21" s="6" t="s">
        <v>226</v>
      </c>
      <c r="L21" s="4"/>
      <c r="M21" s="5"/>
      <c r="N21" s="5"/>
      <c r="O21" s="8"/>
    </row>
    <row r="22" spans="1:15" ht="15" x14ac:dyDescent="0.25">
      <c r="A22" s="18"/>
      <c r="B22" s="17"/>
      <c r="C22" s="89"/>
      <c r="D22" s="18"/>
      <c r="E22" s="19"/>
      <c r="F22" s="19"/>
      <c r="G22" s="90"/>
      <c r="I22" s="43"/>
      <c r="J22" s="43"/>
      <c r="K22" s="43"/>
      <c r="L22" s="43"/>
      <c r="M22" s="5"/>
      <c r="N22" s="5"/>
      <c r="O22" s="8"/>
    </row>
    <row r="23" spans="1:15" ht="60" customHeight="1" x14ac:dyDescent="0.25">
      <c r="A23" s="45" t="str">
        <f>CONCATENATE("In Example 11-4, we developed a new CWT of ",'Example 11-4'!B20," ° F when circulating ",D20," gpm at R = ",D19,"° F and ",D18,"° WB.  If motor HP is increased from ",E16," to ",G16," under these conditions with PF correction factor = ",ROUND((D19/B19)^(1/3),3)," (as shown in Example 11-5), GPM could be increased from ",D20," to (",D20,")(",ROUND((D19/B19)^(1/3),3),") = ")</f>
        <v xml:space="preserve">In Example 11-4, we developed a new CWT of 82 ° F when circulating 1250 gpm at R = 25° F and 60° WB.  If motor HP is increased from 20 to 25 under these conditions with PF correction factor = 1.077 (as shown in Example 11-5), GPM could be increased from 1250 to (1250)(1.077) = </v>
      </c>
      <c r="B23" s="45"/>
      <c r="C23" s="45"/>
      <c r="D23" s="45"/>
      <c r="E23" s="45"/>
      <c r="F23" s="45"/>
      <c r="G23" s="45"/>
      <c r="I23" s="46" t="str">
        <f>CONCATENATE("In Application 11-4, we developed a new CWT of ",'Example 11-4'!J20,"°F when circulating ",L20," gpm at R = ",L19,"° F and ",L18,"° WB.  If motor HP is increased from ",M16," to ",O16," under these conditions with PF correction factor = ",ROUND((L19/J19)^(1/3),3)," (as shown in Application 11-5), GPM could be increased from ",L20," to (",L20,")(",ROUND((L19/J19)^(1/3),3),") = ")</f>
        <v xml:space="preserve">In Application 11-4, we developed a new CWT of 82°F when circulating 1250 gpm at R = 25° F and 60° WB.  If motor HP is increased from 20 to 25 under these conditions with PF correction factor = 1.077 (as shown in Application 11-5), GPM could be increased from 1250 to (1250)(1.077) = </v>
      </c>
      <c r="J23" s="46"/>
      <c r="K23" s="46"/>
      <c r="L23" s="46"/>
      <c r="M23" s="46"/>
      <c r="N23" s="46"/>
      <c r="O23" s="46"/>
    </row>
    <row r="24" spans="1:15" ht="15" x14ac:dyDescent="0.25">
      <c r="A24" s="18"/>
      <c r="B24" s="32">
        <f>ROUND(D20*(D19/B19)^(1/3),0)</f>
        <v>1347</v>
      </c>
      <c r="C24" s="33" t="s">
        <v>182</v>
      </c>
      <c r="D24" s="18"/>
      <c r="E24" s="19"/>
      <c r="F24" s="19"/>
      <c r="G24" s="18"/>
      <c r="H24" s="27"/>
      <c r="I24" s="4"/>
      <c r="J24" s="37">
        <f>(L20*(L19/J19)^(1/3))</f>
        <v>1346.5216812699273</v>
      </c>
      <c r="K24" s="31" t="s">
        <v>182</v>
      </c>
      <c r="L24" s="4"/>
      <c r="M24" s="4"/>
      <c r="N24" s="4"/>
      <c r="O24" s="5"/>
    </row>
    <row r="27" spans="1:15" ht="15" x14ac:dyDescent="0.25">
      <c r="A27" s="59" t="s">
        <v>236</v>
      </c>
    </row>
    <row r="28" spans="1:15" ht="15" x14ac:dyDescent="0.25">
      <c r="A28" s="59" t="s">
        <v>237</v>
      </c>
    </row>
    <row r="29" spans="1:15" ht="15" x14ac:dyDescent="0.25">
      <c r="A29" s="59" t="s">
        <v>238</v>
      </c>
    </row>
    <row r="30" spans="1:15" ht="15" x14ac:dyDescent="0.25">
      <c r="A30" s="59" t="s">
        <v>239</v>
      </c>
    </row>
    <row r="31" spans="1:15" ht="15" x14ac:dyDescent="0.25">
      <c r="A31" s="60" t="s">
        <v>240</v>
      </c>
    </row>
    <row r="34" spans="1:1" ht="14.25" x14ac:dyDescent="0.2">
      <c r="A34" s="44"/>
    </row>
    <row r="35" spans="1:1" ht="15" x14ac:dyDescent="0.25">
      <c r="A35" s="1"/>
    </row>
  </sheetData>
  <sheetProtection password="E156" sheet="1" objects="1" scenarios="1"/>
  <customSheetViews>
    <customSheetView guid="{9FAA6002-A413-40CD-9CBC-F2D6A42FBF37}">
      <selection activeCell="A20" sqref="A20:G20"/>
      <pageMargins left="0.7" right="0.7" top="0.75" bottom="0.75" header="0.3" footer="0.3"/>
      <pageSetup orientation="portrait" r:id="rId1"/>
    </customSheetView>
  </customSheetViews>
  <mergeCells count="4">
    <mergeCell ref="A23:G23"/>
    <mergeCell ref="I23:O23"/>
    <mergeCell ref="A13:G13"/>
    <mergeCell ref="I13:O13"/>
  </mergeCells>
  <phoneticPr fontId="3" type="noConversion"/>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8"/>
  <sheetViews>
    <sheetView zoomScale="80" zoomScaleNormal="80" workbookViewId="0">
      <selection activeCell="I44" sqref="I44"/>
    </sheetView>
  </sheetViews>
  <sheetFormatPr defaultRowHeight="12.75" x14ac:dyDescent="0.2"/>
  <cols>
    <col min="1" max="1" width="21.7109375" style="22" customWidth="1"/>
    <col min="2" max="2" width="11.28515625" style="22" customWidth="1"/>
    <col min="3" max="3" width="11.5703125" style="22" customWidth="1"/>
    <col min="4" max="4" width="13.140625" style="22" customWidth="1"/>
    <col min="5" max="6" width="9.140625" style="22"/>
    <col min="7" max="7" width="16.42578125" style="22" customWidth="1"/>
    <col min="8" max="8" width="9.140625" style="22"/>
    <col min="9" max="9" width="21.5703125" style="22" customWidth="1"/>
    <col min="10" max="10" width="11.28515625" style="22" customWidth="1"/>
    <col min="11" max="11" width="11.5703125" style="22" customWidth="1"/>
    <col min="12" max="12" width="13.28515625" style="22" customWidth="1"/>
    <col min="13" max="13" width="11.5703125" style="22" customWidth="1"/>
    <col min="14" max="14" width="9.140625" style="22"/>
    <col min="15" max="15" width="12.5703125" style="22" customWidth="1"/>
    <col min="16" max="17" width="9.140625" style="22"/>
    <col min="18" max="18" width="10.5703125" style="22" customWidth="1"/>
    <col min="19" max="16384" width="9.140625" style="22"/>
  </cols>
  <sheetData>
    <row r="1" spans="1:18" ht="15" x14ac:dyDescent="0.25">
      <c r="A1" s="58" t="s">
        <v>231</v>
      </c>
    </row>
    <row r="5" spans="1:18" ht="15" x14ac:dyDescent="0.25">
      <c r="A5" s="16" t="s">
        <v>143</v>
      </c>
      <c r="B5" s="17"/>
      <c r="C5" s="17"/>
      <c r="D5" s="18"/>
      <c r="E5" s="19"/>
      <c r="F5" s="19"/>
      <c r="G5" s="19"/>
      <c r="H5" s="9"/>
      <c r="I5" s="81" t="s">
        <v>144</v>
      </c>
      <c r="J5" s="10"/>
      <c r="K5" s="10"/>
      <c r="L5" s="11"/>
      <c r="M5" s="11"/>
      <c r="N5" s="11"/>
      <c r="O5" s="12"/>
    </row>
    <row r="6" spans="1:18" ht="15" x14ac:dyDescent="0.25">
      <c r="A6" s="18"/>
      <c r="B6" s="17"/>
      <c r="C6" s="17"/>
      <c r="D6" s="18"/>
      <c r="E6" s="19"/>
      <c r="F6" s="19"/>
      <c r="G6" s="19"/>
      <c r="H6" s="9"/>
      <c r="I6" s="11"/>
      <c r="J6" s="10"/>
      <c r="K6" s="10"/>
      <c r="L6" s="11"/>
      <c r="M6" s="11"/>
      <c r="N6" s="11"/>
      <c r="O6" s="12"/>
    </row>
    <row r="7" spans="1:18" ht="15" x14ac:dyDescent="0.25">
      <c r="A7" s="18" t="s">
        <v>145</v>
      </c>
      <c r="B7" s="17"/>
      <c r="C7" s="17"/>
      <c r="D7" s="18"/>
      <c r="E7" s="19"/>
      <c r="F7" s="19"/>
      <c r="G7" s="19"/>
      <c r="H7" s="9"/>
      <c r="I7" s="11" t="s">
        <v>145</v>
      </c>
      <c r="J7" s="10"/>
      <c r="K7" s="10"/>
      <c r="L7" s="11"/>
      <c r="M7" s="12"/>
      <c r="N7" s="12"/>
      <c r="O7" s="12"/>
    </row>
    <row r="8" spans="1:18" ht="15" x14ac:dyDescent="0.25">
      <c r="A8" s="18" t="s">
        <v>75</v>
      </c>
      <c r="B8" s="17" t="s">
        <v>1</v>
      </c>
      <c r="C8" s="17">
        <v>10000</v>
      </c>
      <c r="D8" s="18" t="s">
        <v>15</v>
      </c>
      <c r="E8" s="19"/>
      <c r="F8" s="19"/>
      <c r="G8" s="19"/>
      <c r="H8" s="9"/>
      <c r="I8" s="11" t="s">
        <v>75</v>
      </c>
      <c r="J8" s="10" t="s">
        <v>1</v>
      </c>
      <c r="K8" s="29">
        <v>10000</v>
      </c>
      <c r="L8" s="11" t="s">
        <v>15</v>
      </c>
      <c r="M8" s="12"/>
      <c r="N8" s="12"/>
      <c r="O8" s="12"/>
    </row>
    <row r="9" spans="1:18" ht="30" customHeight="1" x14ac:dyDescent="0.25">
      <c r="A9" s="104" t="s">
        <v>146</v>
      </c>
      <c r="B9" s="17" t="s">
        <v>1</v>
      </c>
      <c r="C9" s="17">
        <v>20</v>
      </c>
      <c r="D9" s="18" t="s">
        <v>7</v>
      </c>
      <c r="E9" s="19"/>
      <c r="F9" s="19"/>
      <c r="G9" s="19"/>
      <c r="H9" s="9"/>
      <c r="I9" s="99" t="s">
        <v>146</v>
      </c>
      <c r="J9" s="10" t="s">
        <v>1</v>
      </c>
      <c r="K9" s="29">
        <v>20</v>
      </c>
      <c r="L9" s="11" t="s">
        <v>7</v>
      </c>
      <c r="M9" s="12"/>
      <c r="N9" s="12"/>
      <c r="O9" s="12"/>
    </row>
    <row r="10" spans="1:18" ht="15" x14ac:dyDescent="0.25">
      <c r="A10" s="18" t="s">
        <v>147</v>
      </c>
      <c r="B10" s="17" t="s">
        <v>1</v>
      </c>
      <c r="C10" s="89" t="s">
        <v>183</v>
      </c>
      <c r="D10" s="18"/>
      <c r="E10" s="19"/>
      <c r="F10" s="19"/>
      <c r="G10" s="19"/>
      <c r="H10" s="9"/>
      <c r="I10" s="11" t="s">
        <v>147</v>
      </c>
      <c r="J10" s="10" t="s">
        <v>1</v>
      </c>
      <c r="K10" s="100" t="s">
        <v>183</v>
      </c>
      <c r="L10" s="11"/>
      <c r="M10" s="12"/>
      <c r="N10" s="12"/>
      <c r="O10" s="12"/>
      <c r="R10" s="101"/>
    </row>
    <row r="11" spans="1:18" ht="15" x14ac:dyDescent="0.25">
      <c r="A11" s="18" t="s">
        <v>148</v>
      </c>
      <c r="B11" s="17" t="s">
        <v>1</v>
      </c>
      <c r="C11" s="17">
        <v>20</v>
      </c>
      <c r="D11" s="18" t="s">
        <v>15</v>
      </c>
      <c r="E11" s="19"/>
      <c r="F11" s="19"/>
      <c r="G11" s="19"/>
      <c r="H11" s="85"/>
      <c r="I11" s="11" t="s">
        <v>148</v>
      </c>
      <c r="J11" s="10" t="s">
        <v>1</v>
      </c>
      <c r="K11" s="29">
        <v>20</v>
      </c>
      <c r="L11" s="11" t="s">
        <v>15</v>
      </c>
      <c r="M11" s="12"/>
      <c r="N11" s="12"/>
      <c r="O11" s="12"/>
    </row>
    <row r="12" spans="1:18" ht="15" x14ac:dyDescent="0.25">
      <c r="A12" s="18"/>
      <c r="B12" s="17" t="s">
        <v>149</v>
      </c>
      <c r="C12" s="105">
        <f>C11/C8</f>
        <v>2E-3</v>
      </c>
      <c r="D12" s="18" t="s">
        <v>150</v>
      </c>
      <c r="E12" s="19"/>
      <c r="F12" s="19"/>
      <c r="G12" s="19"/>
      <c r="H12" s="85"/>
      <c r="I12" s="11"/>
      <c r="J12" s="10" t="s">
        <v>149</v>
      </c>
      <c r="K12" s="23">
        <f>K11/K8</f>
        <v>2E-3</v>
      </c>
      <c r="L12" s="11" t="s">
        <v>150</v>
      </c>
      <c r="M12" s="12"/>
      <c r="N12" s="12"/>
      <c r="O12" s="12"/>
    </row>
    <row r="13" spans="1:18" ht="15" customHeight="1" x14ac:dyDescent="0.25">
      <c r="A13" s="20"/>
      <c r="B13" s="20"/>
      <c r="C13" s="20"/>
      <c r="D13" s="20"/>
      <c r="E13" s="20"/>
      <c r="F13" s="20"/>
      <c r="G13" s="20"/>
      <c r="H13" s="85"/>
      <c r="I13" s="13"/>
      <c r="J13" s="13"/>
      <c r="K13" s="13"/>
      <c r="L13" s="13"/>
      <c r="M13" s="13"/>
      <c r="N13" s="13"/>
      <c r="O13" s="13"/>
    </row>
    <row r="14" spans="1:18" ht="15" x14ac:dyDescent="0.25">
      <c r="A14" s="18" t="s">
        <v>151</v>
      </c>
      <c r="B14" s="17"/>
      <c r="C14" s="17"/>
      <c r="D14" s="18"/>
      <c r="E14" s="19"/>
      <c r="F14" s="19"/>
      <c r="G14" s="18"/>
      <c r="H14" s="85"/>
      <c r="I14" s="11" t="s">
        <v>151</v>
      </c>
      <c r="J14" s="10"/>
      <c r="K14" s="10"/>
      <c r="L14" s="11"/>
      <c r="M14" s="12"/>
      <c r="N14" s="12"/>
      <c r="O14" s="11"/>
    </row>
    <row r="15" spans="1:18" ht="15" x14ac:dyDescent="0.25">
      <c r="A15" s="106" t="s">
        <v>65</v>
      </c>
      <c r="B15" s="17" t="s">
        <v>1</v>
      </c>
      <c r="C15" s="107">
        <f>C9/10/100</f>
        <v>0.02</v>
      </c>
      <c r="D15" s="18" t="s">
        <v>201</v>
      </c>
      <c r="E15" s="19"/>
      <c r="F15" s="19"/>
      <c r="G15" s="90"/>
      <c r="H15" s="85"/>
      <c r="I15" s="102" t="s">
        <v>65</v>
      </c>
      <c r="J15" s="10" t="s">
        <v>1</v>
      </c>
      <c r="K15" s="24">
        <f>K9/10/100</f>
        <v>0.02</v>
      </c>
      <c r="L15" s="11" t="s">
        <v>202</v>
      </c>
      <c r="M15" s="12"/>
      <c r="N15" s="12"/>
      <c r="O15" s="87"/>
    </row>
    <row r="16" spans="1:18" ht="15" customHeight="1" x14ac:dyDescent="0.25">
      <c r="A16" s="106" t="s">
        <v>152</v>
      </c>
      <c r="B16" s="17" t="s">
        <v>1</v>
      </c>
      <c r="C16" s="105">
        <f>IF(K10="Mechanical-draft towers",0.003,IF(K10="Spray ponds", 0.05, IF(K10="Atmospheric-draft towers", 0.01)))</f>
        <v>3.0000000000000001E-3</v>
      </c>
      <c r="D16" s="20" t="str">
        <f>CONCATENATE("Maximum for ",C10, " , p. 11-4")</f>
        <v>Maximum for Mechanical-draft towers , p. 11-4</v>
      </c>
      <c r="E16" s="20"/>
      <c r="F16" s="20"/>
      <c r="G16" s="20"/>
      <c r="H16" s="85"/>
      <c r="I16" s="102" t="s">
        <v>152</v>
      </c>
      <c r="J16" s="10" t="s">
        <v>1</v>
      </c>
      <c r="K16" s="23">
        <f>IF(K10="Mechanical-draft towers",0.003,IF(K10="Spray ponds", 0.05, IF(K10="Atmospheric-draft towers", 0.01)))</f>
        <v>3.0000000000000001E-3</v>
      </c>
      <c r="L16" s="12" t="str">
        <f>CONCATENATE("Maximum for ", K10, ", p. 11-4")</f>
        <v>Maximum for Mechanical-draft towers, p. 11-4</v>
      </c>
      <c r="M16" s="13"/>
      <c r="N16" s="13"/>
      <c r="O16" s="13"/>
    </row>
    <row r="17" spans="1:15" ht="15" customHeight="1" x14ac:dyDescent="0.25">
      <c r="A17" s="106"/>
      <c r="B17" s="17"/>
      <c r="C17" s="105"/>
      <c r="D17" s="20"/>
      <c r="E17" s="20"/>
      <c r="F17" s="20"/>
      <c r="G17" s="20"/>
      <c r="H17" s="85"/>
      <c r="I17" s="102"/>
      <c r="J17" s="10"/>
      <c r="K17" s="23"/>
      <c r="L17" s="13"/>
      <c r="M17" s="13"/>
      <c r="N17" s="13"/>
      <c r="O17" s="13"/>
    </row>
    <row r="18" spans="1:15" ht="15" customHeight="1" x14ac:dyDescent="0.25">
      <c r="A18" s="89" t="s">
        <v>153</v>
      </c>
      <c r="B18" s="17"/>
      <c r="C18" s="105" t="s">
        <v>1</v>
      </c>
      <c r="D18" s="20" t="str">
        <f>CONCATENATE("(E + B) / B = ")</f>
        <v xml:space="preserve">(E + B) / B = </v>
      </c>
      <c r="E18" s="20"/>
      <c r="F18" s="20"/>
      <c r="G18" s="20"/>
      <c r="H18" s="85"/>
      <c r="I18" s="12" t="s">
        <v>153</v>
      </c>
      <c r="J18" s="12"/>
      <c r="K18" s="12" t="s">
        <v>1</v>
      </c>
      <c r="L18" s="12" t="str">
        <f>CONCATENATE("(E + B) / B = ")</f>
        <v xml:space="preserve">(E + B) / B = </v>
      </c>
      <c r="M18" s="12"/>
      <c r="N18" s="12"/>
      <c r="O18" s="12"/>
    </row>
    <row r="19" spans="1:15" ht="15" customHeight="1" x14ac:dyDescent="0.25">
      <c r="A19" s="106"/>
      <c r="B19" s="89" t="str">
        <f xml:space="preserve"> CONCATENATE("(",C15," + (",C12," + ",C16,"))/(",C12," + ",C16,")")</f>
        <v>(0.02 + (0.002 + 0.003))/(0.002 + 0.003)</v>
      </c>
      <c r="C19" s="105"/>
      <c r="D19" s="20"/>
      <c r="E19" s="17" t="s">
        <v>1</v>
      </c>
      <c r="F19" s="108">
        <f>(C15+C16+C12)/(C12+C16)</f>
        <v>5</v>
      </c>
      <c r="G19" s="20"/>
      <c r="H19" s="85"/>
      <c r="I19" s="12"/>
      <c r="J19" s="12" t="str">
        <f xml:space="preserve"> CONCATENATE("(",K15," + (",K12," + ",K16,"))/(",K12," + ",K16,")")</f>
        <v>(0.02 + (0.002 + 0.003))/(0.002 + 0.003)</v>
      </c>
      <c r="K19" s="12"/>
      <c r="L19" s="12"/>
      <c r="M19" s="96" t="s">
        <v>1</v>
      </c>
      <c r="N19" s="25">
        <f>(K15+K16+K12)/(K12+K16)</f>
        <v>5</v>
      </c>
      <c r="O19" s="12"/>
    </row>
    <row r="20" spans="1:15" ht="15" customHeight="1" x14ac:dyDescent="0.25">
      <c r="A20" s="89" t="s">
        <v>154</v>
      </c>
      <c r="B20" s="17"/>
      <c r="C20" s="105"/>
      <c r="D20" s="20"/>
      <c r="E20" s="20"/>
      <c r="F20" s="20"/>
      <c r="G20" s="108">
        <v>4</v>
      </c>
      <c r="H20" s="85"/>
      <c r="I20" s="86" t="s">
        <v>154</v>
      </c>
      <c r="J20" s="10"/>
      <c r="K20" s="23"/>
      <c r="L20" s="13"/>
      <c r="M20" s="13"/>
      <c r="N20" s="13"/>
      <c r="O20" s="38">
        <v>4</v>
      </c>
    </row>
    <row r="21" spans="1:15" ht="15" customHeight="1" x14ac:dyDescent="0.25">
      <c r="A21" s="89" t="s">
        <v>155</v>
      </c>
      <c r="B21" s="17"/>
      <c r="C21" s="105"/>
      <c r="D21" s="20"/>
      <c r="E21" s="20"/>
      <c r="F21" s="20"/>
      <c r="G21" s="20"/>
      <c r="H21" s="85"/>
      <c r="I21" s="86" t="s">
        <v>155</v>
      </c>
      <c r="J21" s="10"/>
      <c r="K21" s="23"/>
      <c r="L21" s="13"/>
      <c r="M21" s="13"/>
      <c r="N21" s="13"/>
      <c r="O21" s="13"/>
    </row>
    <row r="22" spans="1:15" ht="15" customHeight="1" x14ac:dyDescent="0.25">
      <c r="A22" s="106"/>
      <c r="B22" s="17"/>
      <c r="C22" s="105"/>
      <c r="D22" s="20"/>
      <c r="E22" s="20"/>
      <c r="F22" s="20"/>
      <c r="G22" s="20"/>
      <c r="H22" s="85"/>
      <c r="I22" s="102"/>
      <c r="J22" s="10"/>
      <c r="K22" s="23"/>
      <c r="L22" s="13"/>
      <c r="M22" s="13"/>
      <c r="N22" s="13"/>
      <c r="O22" s="13"/>
    </row>
    <row r="23" spans="1:15" ht="15" customHeight="1" x14ac:dyDescent="0.25">
      <c r="A23" s="106" t="s">
        <v>156</v>
      </c>
      <c r="B23" s="17" t="s">
        <v>1</v>
      </c>
      <c r="C23" s="109">
        <f>C15/(G20-1)</f>
        <v>6.6666666666666671E-3</v>
      </c>
      <c r="D23" s="20"/>
      <c r="E23" s="20"/>
      <c r="F23" s="20"/>
      <c r="G23" s="20"/>
      <c r="H23" s="85"/>
      <c r="I23" s="102" t="s">
        <v>156</v>
      </c>
      <c r="J23" s="10" t="s">
        <v>1</v>
      </c>
      <c r="K23" s="26">
        <f>K15/(O20-1)</f>
        <v>6.6666666666666671E-3</v>
      </c>
      <c r="L23" s="13"/>
      <c r="M23" s="13"/>
      <c r="N23" s="13"/>
      <c r="O23" s="13"/>
    </row>
    <row r="24" spans="1:15" ht="15" customHeight="1" x14ac:dyDescent="0.25">
      <c r="A24" s="106"/>
      <c r="B24" s="17"/>
      <c r="C24" s="105"/>
      <c r="D24" s="20"/>
      <c r="E24" s="20"/>
      <c r="F24" s="20"/>
      <c r="G24" s="20"/>
      <c r="H24" s="85"/>
      <c r="I24" s="102"/>
      <c r="J24" s="10"/>
      <c r="K24" s="23"/>
      <c r="L24" s="13"/>
      <c r="M24" s="13"/>
      <c r="N24" s="13"/>
      <c r="O24" s="13"/>
    </row>
    <row r="25" spans="1:15" ht="30" customHeight="1" x14ac:dyDescent="0.25">
      <c r="A25" s="45" t="str">
        <f>CONCATENATE("The windage component of B is ",C16,", therefore the blowdown rate required would be ",ROUND(C23,4)," - ",C16," = ",ROUND(C23-C16,4), " or")</f>
        <v>The windage component of B is 0.003, therefore the blowdown rate required would be 0.0067 - 0.003 = 0.0037 or</v>
      </c>
      <c r="B25" s="45"/>
      <c r="C25" s="45"/>
      <c r="D25" s="45"/>
      <c r="E25" s="45"/>
      <c r="F25" s="45"/>
      <c r="G25" s="104"/>
      <c r="H25" s="85"/>
      <c r="I25" s="82" t="str">
        <f>CONCATENATE("The windage component of B is ",K16,", therefore the blowdown rate required would be ",ROUND(K23,4)," -",K16," = ",ROUND(K23-K16,4), " or")</f>
        <v>The windage component of B is 0.003, therefore the blowdown rate required would be 0.0067 -0.003 = 0.0037 or</v>
      </c>
      <c r="J25" s="82"/>
      <c r="K25" s="82"/>
      <c r="L25" s="82"/>
      <c r="M25" s="82"/>
      <c r="N25" s="82"/>
      <c r="O25" s="99"/>
    </row>
    <row r="26" spans="1:15" ht="15" customHeight="1" x14ac:dyDescent="0.25">
      <c r="A26" s="42"/>
      <c r="B26" s="17" t="str">
        <f>CONCATENATE("(",C8," gpm) (",ROUND(C23-C16,4),") = ","")</f>
        <v xml:space="preserve">(10000 gpm) (0.0037) = </v>
      </c>
      <c r="C26" s="42"/>
      <c r="D26" s="42"/>
      <c r="E26" s="42"/>
      <c r="F26" s="42"/>
      <c r="G26" s="104"/>
      <c r="H26" s="85"/>
      <c r="I26" s="102"/>
      <c r="J26" s="10" t="str">
        <f>CONCATENATE("(",K8," gpm) (",ROUND(K23-K16,4),") = ","")</f>
        <v xml:space="preserve">(10000 gpm) (0.0037) = </v>
      </c>
      <c r="K26" s="23"/>
      <c r="L26" s="13"/>
      <c r="M26" s="88"/>
      <c r="N26" s="88"/>
      <c r="O26" s="99"/>
    </row>
    <row r="27" spans="1:15" ht="15" x14ac:dyDescent="0.25">
      <c r="A27" s="18"/>
      <c r="B27" s="17"/>
      <c r="C27" s="32">
        <f>ROUND(C8*(C23-C16),0)</f>
        <v>37</v>
      </c>
      <c r="D27" s="110" t="s">
        <v>184</v>
      </c>
      <c r="E27" s="19"/>
      <c r="F27" s="19"/>
      <c r="G27" s="18"/>
      <c r="H27" s="85"/>
      <c r="I27" s="102"/>
      <c r="J27" s="10"/>
      <c r="K27" s="39">
        <f>(K8*(K23-K16))</f>
        <v>36.666666666666671</v>
      </c>
      <c r="L27" s="103" t="s">
        <v>184</v>
      </c>
      <c r="M27" s="12"/>
      <c r="N27" s="12"/>
      <c r="O27" s="11"/>
    </row>
    <row r="30" spans="1:15" ht="15" x14ac:dyDescent="0.25">
      <c r="A30" s="59" t="s">
        <v>236</v>
      </c>
    </row>
    <row r="31" spans="1:15" ht="15" x14ac:dyDescent="0.25">
      <c r="A31" s="59" t="s">
        <v>237</v>
      </c>
    </row>
    <row r="32" spans="1:15" ht="15" x14ac:dyDescent="0.25">
      <c r="A32" s="59" t="s">
        <v>238</v>
      </c>
    </row>
    <row r="33" spans="1:1" ht="15" x14ac:dyDescent="0.25">
      <c r="A33" s="59" t="s">
        <v>239</v>
      </c>
    </row>
    <row r="34" spans="1:1" ht="15" x14ac:dyDescent="0.25">
      <c r="A34" s="60" t="s">
        <v>240</v>
      </c>
    </row>
    <row r="37" spans="1:1" ht="14.25" x14ac:dyDescent="0.2">
      <c r="A37" s="83"/>
    </row>
    <row r="38" spans="1:1" x14ac:dyDescent="0.2">
      <c r="A38" s="84"/>
    </row>
  </sheetData>
  <sheetProtection password="E156" sheet="1" objects="1" scenarios="1"/>
  <customSheetViews>
    <customSheetView guid="{9FAA6002-A413-40CD-9CBC-F2D6A42FBF37}">
      <selection activeCell="L13" sqref="L13"/>
      <pageMargins left="0.7" right="0.7" top="0.75" bottom="0.75" header="0.3" footer="0.3"/>
      <pageSetup orientation="portrait" r:id="rId1"/>
    </customSheetView>
  </customSheetViews>
  <mergeCells count="2">
    <mergeCell ref="A25:F25"/>
    <mergeCell ref="I25:N25"/>
  </mergeCells>
  <phoneticPr fontId="3" type="noConversion"/>
  <dataValidations xWindow="469" yWindow="197" count="1">
    <dataValidation type="list" allowBlank="1" showInputMessage="1" showErrorMessage="1" promptTitle="Evaporative Equipment" prompt="Select one" sqref="C10 K10">
      <formula1>"Spray ponds, Atmospheric-draft towers, Mechanical-draft towers"</formula1>
    </dataValidation>
  </dataValidations>
  <pageMargins left="0.7" right="0.7" top="0.75" bottom="0.75" header="0.3" footer="0.3"/>
  <pageSetup paperSize="17" fitToHeight="0" orientation="landscape" r:id="rId2"/>
  <ignoredErrors>
    <ignoredError sqref="K12:K15 N19 K27 K17:K2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Revisions</vt:lpstr>
      <vt:lpstr>Nomenclature</vt:lpstr>
      <vt:lpstr>Example 11-1</vt:lpstr>
      <vt:lpstr>Example 11-2</vt:lpstr>
      <vt:lpstr>Example 11-3</vt:lpstr>
      <vt:lpstr>Example 11-4</vt:lpstr>
      <vt:lpstr>Example  11-5</vt:lpstr>
      <vt:lpstr>Example 11-6</vt:lpstr>
      <vt:lpstr>Example 11-7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Hamilton, Stuart</dc:creator>
  <cp:lastModifiedBy>Hamilton, Stuart</cp:lastModifiedBy>
  <cp:lastPrinted>2012-07-16T17:27:42Z</cp:lastPrinted>
  <dcterms:created xsi:type="dcterms:W3CDTF">2008-08-21T19:06:00Z</dcterms:created>
  <dcterms:modified xsi:type="dcterms:W3CDTF">2017-04-07T12:17:06Z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