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3960" windowHeight="3990" activeTab="1"/>
  </bookViews>
  <sheets>
    <sheet name="Revisions" sheetId="16" r:id="rId1"/>
    <sheet name="Nomenclature" sheetId="1" r:id="rId2"/>
    <sheet name="Example 14-1" sheetId="3" r:id="rId3"/>
    <sheet name="Example 14-2" sheetId="8" r:id="rId4"/>
    <sheet name="Example 14-3" sheetId="9" r:id="rId5"/>
    <sheet name="Figure 14-5" sheetId="10" r:id="rId6"/>
    <sheet name="Figure 14-8" sheetId="11" r:id="rId7"/>
    <sheet name="Figure 14-9" sheetId="12" r:id="rId8"/>
    <sheet name="Figure 14-11" sheetId="13" r:id="rId9"/>
    <sheet name="Figure 14-23" sheetId="14" r:id="rId10"/>
    <sheet name="Limits" sheetId="15" r:id="rId11"/>
  </sheets>
  <calcPr calcId="171027"/>
</workbook>
</file>

<file path=xl/calcChain.xml><?xml version="1.0" encoding="utf-8"?>
<calcChain xmlns="http://schemas.openxmlformats.org/spreadsheetml/2006/main">
  <c r="L17" i="9" l="1"/>
  <c r="L15" i="9"/>
  <c r="E17" i="9"/>
  <c r="E21" i="8"/>
  <c r="E23" i="8" s="1"/>
  <c r="E25" i="8" s="1"/>
  <c r="L20" i="8"/>
  <c r="L21" i="8" s="1"/>
  <c r="L22" i="8" s="1"/>
  <c r="L42" i="3" l="1"/>
  <c r="E50" i="3"/>
  <c r="E54" i="3" s="1"/>
  <c r="L46" i="3" l="1"/>
  <c r="L34" i="3"/>
  <c r="L31" i="3"/>
  <c r="L44" i="3" s="1"/>
  <c r="L22" i="3"/>
  <c r="L21" i="3"/>
  <c r="L23" i="3" l="1"/>
  <c r="L24" i="3" s="1"/>
  <c r="L25" i="3" s="1"/>
  <c r="L36" i="3"/>
  <c r="L47" i="3" s="1"/>
  <c r="L48" i="3" s="1"/>
  <c r="L50" i="3" s="1"/>
  <c r="L55" i="3" s="1"/>
  <c r="L57" i="3" s="1"/>
  <c r="L43" i="3"/>
  <c r="L51" i="3" l="1"/>
  <c r="L52" i="3" s="1"/>
  <c r="L54" i="3" s="1"/>
  <c r="F10" i="8" l="1"/>
  <c r="E19" i="9"/>
  <c r="E35" i="3"/>
  <c r="E43" i="3"/>
  <c r="E48" i="3" s="1"/>
  <c r="E45" i="3"/>
  <c r="E33" i="3"/>
  <c r="F11" i="3"/>
  <c r="E56" i="3" l="1"/>
  <c r="E37" i="3"/>
  <c r="E39" i="3" s="1"/>
  <c r="E41" i="3" s="1"/>
  <c r="E52" i="3"/>
  <c r="E58" i="3" l="1"/>
  <c r="E60" i="3" s="1"/>
  <c r="E62" i="3" s="1"/>
  <c r="E63" i="3" s="1"/>
  <c r="E65" i="3" l="1"/>
  <c r="E67" i="3" s="1"/>
</calcChain>
</file>

<file path=xl/sharedStrings.xml><?xml version="1.0" encoding="utf-8"?>
<sst xmlns="http://schemas.openxmlformats.org/spreadsheetml/2006/main" count="680" uniqueCount="322">
  <si>
    <t>Nomenclature</t>
  </si>
  <si>
    <t>=</t>
  </si>
  <si>
    <t>L</t>
  </si>
  <si>
    <t>P</t>
  </si>
  <si>
    <t>Q</t>
  </si>
  <si>
    <t>T</t>
  </si>
  <si>
    <t>W</t>
  </si>
  <si>
    <t>Given Data:</t>
  </si>
  <si>
    <t>°F</t>
  </si>
  <si>
    <t>psia</t>
  </si>
  <si>
    <r>
      <rPr>
        <sz val="11"/>
        <color indexed="18"/>
        <rFont val="Calibri"/>
        <family val="2"/>
      </rPr>
      <t>°</t>
    </r>
    <r>
      <rPr>
        <sz val="11"/>
        <color indexed="18"/>
        <rFont val="Times New Roman"/>
        <family val="1"/>
      </rPr>
      <t>R</t>
    </r>
  </si>
  <si>
    <t>FIG. 14-1</t>
  </si>
  <si>
    <t>GHP</t>
  </si>
  <si>
    <t>gas horsepower defined by Eq 14-7b</t>
  </si>
  <si>
    <t>h</t>
  </si>
  <si>
    <t>k</t>
  </si>
  <si>
    <t>m</t>
  </si>
  <si>
    <t>r</t>
  </si>
  <si>
    <t>S</t>
  </si>
  <si>
    <t>X</t>
  </si>
  <si>
    <t>b</t>
  </si>
  <si>
    <t>d</t>
  </si>
  <si>
    <t>i</t>
  </si>
  <si>
    <t>n</t>
  </si>
  <si>
    <t>s</t>
  </si>
  <si>
    <t>V</t>
  </si>
  <si>
    <t>enthalpy, Btu/lb</t>
  </si>
  <si>
    <t>isentropic enthalpy Btu/lb</t>
  </si>
  <si>
    <t>specific heat ratio</t>
  </si>
  <si>
    <t>refrigerant flow, lb/hr</t>
  </si>
  <si>
    <t>number of stages</t>
  </si>
  <si>
    <t>pressure, psia</t>
  </si>
  <si>
    <t>heat duty, BTU/hr</t>
  </si>
  <si>
    <t>compression ratio</t>
  </si>
  <si>
    <t>work of compression, Btu/hr</t>
  </si>
  <si>
    <t>weight fraction</t>
  </si>
  <si>
    <t>isentropic efficiency</t>
  </si>
  <si>
    <t>surface tension, dynes/cm</t>
  </si>
  <si>
    <t>enthalpy change, Btu/lb</t>
  </si>
  <si>
    <t>Subscripts</t>
  </si>
  <si>
    <t>A,B,C,D</t>
  </si>
  <si>
    <t>cd</t>
  </si>
  <si>
    <t>ref</t>
  </si>
  <si>
    <t>1,2</t>
  </si>
  <si>
    <t>liquid state</t>
  </si>
  <si>
    <t>vapor state</t>
  </si>
  <si>
    <t>denote unique points of operation on P-H diagrams</t>
  </si>
  <si>
    <t>bypass</t>
  </si>
  <si>
    <t>isentropic</t>
  </si>
  <si>
    <t>condenser</t>
  </si>
  <si>
    <t>refrigeration</t>
  </si>
  <si>
    <t>suction</t>
  </si>
  <si>
    <t>discharge</t>
  </si>
  <si>
    <t>stage number</t>
  </si>
  <si>
    <t>Total</t>
  </si>
  <si>
    <t>MMBtu/hr</t>
  </si>
  <si>
    <t>psi</t>
  </si>
  <si>
    <t>Btu/lb</t>
  </si>
  <si>
    <t>To determine 1st stage suction pressure</t>
  </si>
  <si>
    <t>To determine second stage suction pressure</t>
  </si>
  <si>
    <t>To determine the compression ratio per stage</t>
  </si>
  <si>
    <t>To determine 1st stage discharge pressure</t>
  </si>
  <si>
    <r>
      <t>Receiver Temperature        T</t>
    </r>
    <r>
      <rPr>
        <vertAlign val="subscript"/>
        <sz val="11"/>
        <rFont val="Times New Roman"/>
        <family val="1"/>
      </rPr>
      <t>R</t>
    </r>
  </si>
  <si>
    <r>
      <t>Liquid Enthalpy @ 120 F, 240 psia  (from curve)     h</t>
    </r>
    <r>
      <rPr>
        <vertAlign val="subscript"/>
        <sz val="11"/>
        <rFont val="Times New Roman"/>
        <family val="1"/>
      </rPr>
      <t>L2</t>
    </r>
  </si>
  <si>
    <r>
      <t>Liquid Enthalpy @ 25 F, 62 psia (from curve)   h</t>
    </r>
    <r>
      <rPr>
        <vertAlign val="subscript"/>
        <sz val="11"/>
        <rFont val="Times New Roman"/>
        <family val="1"/>
      </rPr>
      <t>L1</t>
    </r>
  </si>
  <si>
    <r>
      <t>Vapor Enthalpy @ -40 F, 16 psia (from curve)   h</t>
    </r>
    <r>
      <rPr>
        <vertAlign val="subscript"/>
        <sz val="11"/>
        <rFont val="Times New Roman"/>
        <family val="1"/>
      </rPr>
      <t>V1</t>
    </r>
  </si>
  <si>
    <t>lb/hr</t>
  </si>
  <si>
    <t>To determine mass flow through Chiller #1</t>
  </si>
  <si>
    <t>To determine mass flow through Chiller #2</t>
  </si>
  <si>
    <t>To determine ideal change in enthalpy across first stage:</t>
  </si>
  <si>
    <r>
      <t xml:space="preserve">Isentropic Efficiency       </t>
    </r>
    <r>
      <rPr>
        <sz val="11"/>
        <rFont val="Symbol"/>
        <family val="1"/>
        <charset val="2"/>
      </rPr>
      <t>h</t>
    </r>
  </si>
  <si>
    <t>based on inlet entropy of 0.93 Btu/(lb-R)</t>
  </si>
  <si>
    <t>To determine 1st stage horsepower</t>
  </si>
  <si>
    <t>hp</t>
  </si>
  <si>
    <t>By performing a heat balance around the second stage suction drum, referring to Fig. 14-9</t>
  </si>
  <si>
    <t>By performing a material balance around the second stage compression,</t>
  </si>
  <si>
    <t>To determine 1st stage discharge enthalpy</t>
  </si>
  <si>
    <t>To determine 2nd stage inlet enthalpy</t>
  </si>
  <si>
    <t>To determine ideal change in enthalpy across second stage:</t>
  </si>
  <si>
    <t>To determine 2nd stage horsepower</t>
  </si>
  <si>
    <t>Total HP</t>
  </si>
  <si>
    <t>To determine condenser duty</t>
  </si>
  <si>
    <t>Qcd</t>
  </si>
  <si>
    <t>Figure 14-11</t>
  </si>
  <si>
    <t>see figure</t>
  </si>
  <si>
    <t>Subcooler Duty</t>
  </si>
  <si>
    <t>By performing a total heat balance around the system in 14-11</t>
  </si>
  <si>
    <t>By performing a total heat balance around the subcooler, the enthalpy after the subcooler is:</t>
  </si>
  <si>
    <t>To determine the new flowrate to the second stage chiller,</t>
  </si>
  <si>
    <t>Chiller Duty</t>
  </si>
  <si>
    <r>
      <t>Refrigerant Temperature        T</t>
    </r>
    <r>
      <rPr>
        <vertAlign val="subscript"/>
        <sz val="11"/>
        <rFont val="Times New Roman"/>
        <family val="1"/>
      </rPr>
      <t>R</t>
    </r>
  </si>
  <si>
    <r>
      <t>Chiller 1 Temperature              T</t>
    </r>
    <r>
      <rPr>
        <vertAlign val="subscript"/>
        <sz val="11"/>
        <rFont val="Times New Roman"/>
        <family val="1"/>
      </rPr>
      <t>1</t>
    </r>
  </si>
  <si>
    <r>
      <t>Chiller 1 Duty              Q</t>
    </r>
    <r>
      <rPr>
        <vertAlign val="subscript"/>
        <sz val="11"/>
        <rFont val="Times New Roman"/>
        <family val="1"/>
      </rPr>
      <t>1</t>
    </r>
  </si>
  <si>
    <r>
      <t>Chiller 2 Temperature              T</t>
    </r>
    <r>
      <rPr>
        <vertAlign val="subscript"/>
        <sz val="11"/>
        <rFont val="Times New Roman"/>
        <family val="1"/>
      </rPr>
      <t>2</t>
    </r>
  </si>
  <si>
    <r>
      <t>Chiller 2 Duty              Q</t>
    </r>
    <r>
      <rPr>
        <vertAlign val="subscript"/>
        <sz val="11"/>
        <rFont val="Times New Roman"/>
        <family val="1"/>
      </rPr>
      <t>2</t>
    </r>
  </si>
  <si>
    <r>
      <t xml:space="preserve">Pressure Drop between compressor and receiver   </t>
    </r>
    <r>
      <rPr>
        <sz val="11"/>
        <rFont val="Symbol"/>
        <family val="1"/>
        <charset val="2"/>
      </rPr>
      <t>D</t>
    </r>
    <r>
      <rPr>
        <sz val="11"/>
        <rFont val="Times New Roman"/>
        <family val="1"/>
      </rPr>
      <t>P</t>
    </r>
    <r>
      <rPr>
        <vertAlign val="subscript"/>
        <sz val="11"/>
        <rFont val="Times New Roman"/>
        <family val="1"/>
      </rPr>
      <t>1</t>
    </r>
  </si>
  <si>
    <r>
      <t xml:space="preserve">Presure drop between chillers and compressor suction </t>
    </r>
    <r>
      <rPr>
        <sz val="11"/>
        <rFont val="Symbol"/>
        <family val="1"/>
        <charset val="2"/>
      </rPr>
      <t>D</t>
    </r>
    <r>
      <rPr>
        <sz val="11"/>
        <rFont val="Times New Roman"/>
        <family val="1"/>
      </rPr>
      <t>P</t>
    </r>
    <r>
      <rPr>
        <vertAlign val="subscript"/>
        <sz val="11"/>
        <rFont val="Times New Roman"/>
        <family val="1"/>
      </rPr>
      <t>2</t>
    </r>
  </si>
  <si>
    <r>
      <t>Propane Vapor Pressure at 120 F (from curve)            P</t>
    </r>
    <r>
      <rPr>
        <vertAlign val="superscript"/>
        <sz val="11"/>
        <rFont val="Times New Roman"/>
        <family val="1"/>
      </rPr>
      <t>*</t>
    </r>
    <r>
      <rPr>
        <sz val="11"/>
        <rFont val="Times New Roman"/>
        <family val="1"/>
      </rPr>
      <t>120</t>
    </r>
  </si>
  <si>
    <r>
      <t>Propane Vapor Pressure at -40 F (from curve)             P</t>
    </r>
    <r>
      <rPr>
        <vertAlign val="superscript"/>
        <sz val="11"/>
        <rFont val="Times New Roman"/>
        <family val="1"/>
      </rPr>
      <t>*</t>
    </r>
    <r>
      <rPr>
        <sz val="11"/>
        <rFont val="Times New Roman"/>
        <family val="1"/>
      </rPr>
      <t>-40</t>
    </r>
  </si>
  <si>
    <r>
      <t>Vapor Enthalpy @ 25 F, 62 psia (from curve)  h</t>
    </r>
    <r>
      <rPr>
        <vertAlign val="subscript"/>
        <sz val="11"/>
        <rFont val="Times New Roman"/>
        <family val="1"/>
      </rPr>
      <t>V2</t>
    </r>
  </si>
  <si>
    <r>
      <t>Q</t>
    </r>
    <r>
      <rPr>
        <vertAlign val="subscript"/>
        <sz val="11"/>
        <rFont val="Times New Roman"/>
        <family val="1"/>
      </rPr>
      <t>cd</t>
    </r>
  </si>
  <si>
    <r>
      <t>(h</t>
    </r>
    <r>
      <rPr>
        <vertAlign val="subscript"/>
        <sz val="11"/>
        <rFont val="Times New Roman"/>
        <family val="1"/>
      </rPr>
      <t>v2d</t>
    </r>
    <r>
      <rPr>
        <sz val="11"/>
        <rFont val="Times New Roman"/>
        <family val="1"/>
      </rPr>
      <t xml:space="preserve"> - h</t>
    </r>
    <r>
      <rPr>
        <vertAlign val="subscript"/>
        <sz val="11"/>
        <rFont val="Times New Roman"/>
        <family val="1"/>
      </rPr>
      <t>L2</t>
    </r>
    <r>
      <rPr>
        <sz val="11"/>
        <rFont val="Times New Roman"/>
        <family val="1"/>
      </rPr>
      <t>)*m</t>
    </r>
    <r>
      <rPr>
        <vertAlign val="subscript"/>
        <sz val="11"/>
        <rFont val="Times New Roman"/>
        <family val="1"/>
      </rPr>
      <t>T</t>
    </r>
  </si>
  <si>
    <r>
      <t>Isentropic Enthalpy at 60 psia (Figure 24-26)   h'</t>
    </r>
    <r>
      <rPr>
        <vertAlign val="subscript"/>
        <sz val="11"/>
        <rFont val="Times New Roman"/>
        <family val="1"/>
      </rPr>
      <t>vd-60</t>
    </r>
  </si>
  <si>
    <r>
      <t>Isentropic Enthalpy at 250 psia (Figure 24-26)   h'</t>
    </r>
    <r>
      <rPr>
        <vertAlign val="subscript"/>
        <sz val="11"/>
        <rFont val="Times New Roman"/>
        <family val="1"/>
      </rPr>
      <t>vd-250</t>
    </r>
  </si>
  <si>
    <r>
      <t>Mass Flow Rate to Chiller #1 (from Ex 1)   m</t>
    </r>
    <r>
      <rPr>
        <vertAlign val="subscript"/>
        <sz val="11"/>
        <rFont val="Times New Roman"/>
        <family val="1"/>
      </rPr>
      <t>1</t>
    </r>
  </si>
  <si>
    <r>
      <t>Liquid Enthalpy at 120 F        h</t>
    </r>
    <r>
      <rPr>
        <vertAlign val="subscript"/>
        <sz val="11"/>
        <rFont val="Times New Roman"/>
        <family val="1"/>
      </rPr>
      <t>L</t>
    </r>
  </si>
  <si>
    <r>
      <t>Vapor Enthalpy at 25 F           h</t>
    </r>
    <r>
      <rPr>
        <vertAlign val="subscript"/>
        <sz val="11"/>
        <rFont val="Times New Roman"/>
        <family val="1"/>
      </rPr>
      <t>V</t>
    </r>
  </si>
  <si>
    <r>
      <t>Second Stage Chiller Duty       Q</t>
    </r>
    <r>
      <rPr>
        <vertAlign val="subscript"/>
        <sz val="11"/>
        <rFont val="Times New Roman"/>
        <family val="1"/>
      </rPr>
      <t>2</t>
    </r>
  </si>
  <si>
    <r>
      <t>Condenser Temperature (assume)    T</t>
    </r>
    <r>
      <rPr>
        <vertAlign val="subscript"/>
        <sz val="11"/>
        <rFont val="Times New Roman"/>
        <family val="1"/>
      </rPr>
      <t>cd</t>
    </r>
  </si>
  <si>
    <t>To determine 2nd stage discharge enthalpy</t>
  </si>
  <si>
    <r>
      <t>h</t>
    </r>
    <r>
      <rPr>
        <vertAlign val="subscript"/>
        <sz val="11"/>
        <color indexed="16"/>
        <rFont val="Times New Roman"/>
        <family val="1"/>
      </rPr>
      <t>v2d</t>
    </r>
  </si>
  <si>
    <r>
      <t>P</t>
    </r>
    <r>
      <rPr>
        <vertAlign val="subscript"/>
        <sz val="11"/>
        <color indexed="16"/>
        <rFont val="Times New Roman"/>
        <family val="1"/>
      </rPr>
      <t>s</t>
    </r>
  </si>
  <si>
    <r>
      <t>P</t>
    </r>
    <r>
      <rPr>
        <vertAlign val="superscript"/>
        <sz val="11"/>
        <color indexed="16"/>
        <rFont val="Times New Roman"/>
        <family val="1"/>
      </rPr>
      <t>*</t>
    </r>
    <r>
      <rPr>
        <sz val="11"/>
        <color indexed="16"/>
        <rFont val="Times New Roman"/>
        <family val="1"/>
      </rPr>
      <t>-40 - 1.5 psi</t>
    </r>
  </si>
  <si>
    <r>
      <t>(P</t>
    </r>
    <r>
      <rPr>
        <vertAlign val="subscript"/>
        <sz val="11"/>
        <color indexed="16"/>
        <rFont val="Times New Roman"/>
        <family val="1"/>
      </rPr>
      <t>d</t>
    </r>
    <r>
      <rPr>
        <sz val="11"/>
        <color indexed="16"/>
        <rFont val="Times New Roman"/>
        <family val="1"/>
      </rPr>
      <t>/P</t>
    </r>
    <r>
      <rPr>
        <vertAlign val="subscript"/>
        <sz val="11"/>
        <color indexed="16"/>
        <rFont val="Times New Roman"/>
        <family val="1"/>
      </rPr>
      <t>s</t>
    </r>
    <r>
      <rPr>
        <sz val="11"/>
        <color indexed="16"/>
        <rFont val="Times New Roman"/>
        <family val="1"/>
      </rPr>
      <t>)</t>
    </r>
    <r>
      <rPr>
        <vertAlign val="superscript"/>
        <sz val="11"/>
        <color indexed="16"/>
        <rFont val="Times New Roman"/>
        <family val="1"/>
      </rPr>
      <t>1/n</t>
    </r>
  </si>
  <si>
    <r>
      <t>P</t>
    </r>
    <r>
      <rPr>
        <vertAlign val="subscript"/>
        <sz val="11"/>
        <color indexed="16"/>
        <rFont val="Times New Roman"/>
        <family val="1"/>
      </rPr>
      <t>s2</t>
    </r>
  </si>
  <si>
    <r>
      <t>P</t>
    </r>
    <r>
      <rPr>
        <vertAlign val="subscript"/>
        <sz val="11"/>
        <color indexed="16"/>
        <rFont val="Times New Roman"/>
        <family val="1"/>
      </rPr>
      <t>s</t>
    </r>
    <r>
      <rPr>
        <sz val="11"/>
        <color indexed="16"/>
        <rFont val="Times New Roman"/>
        <family val="1"/>
      </rPr>
      <t>r</t>
    </r>
  </si>
  <si>
    <r>
      <t>P</t>
    </r>
    <r>
      <rPr>
        <vertAlign val="subscript"/>
        <sz val="11"/>
        <color indexed="16"/>
        <rFont val="Times New Roman"/>
        <family val="1"/>
      </rPr>
      <t>d1</t>
    </r>
  </si>
  <si>
    <r>
      <t>P</t>
    </r>
    <r>
      <rPr>
        <vertAlign val="subscript"/>
        <sz val="11"/>
        <color indexed="16"/>
        <rFont val="Times New Roman"/>
        <family val="1"/>
      </rPr>
      <t>s2</t>
    </r>
    <r>
      <rPr>
        <sz val="11"/>
        <color indexed="16"/>
        <rFont val="Times New Roman"/>
        <family val="1"/>
      </rPr>
      <t xml:space="preserve"> + 2.0 psi</t>
    </r>
  </si>
  <si>
    <r>
      <t>m</t>
    </r>
    <r>
      <rPr>
        <vertAlign val="subscript"/>
        <sz val="11"/>
        <color indexed="16"/>
        <rFont val="Times New Roman"/>
        <family val="1"/>
      </rPr>
      <t>1</t>
    </r>
  </si>
  <si>
    <r>
      <t>Q</t>
    </r>
    <r>
      <rPr>
        <vertAlign val="subscript"/>
        <sz val="11"/>
        <color indexed="16"/>
        <rFont val="Times New Roman"/>
        <family val="1"/>
      </rPr>
      <t>1</t>
    </r>
    <r>
      <rPr>
        <sz val="11"/>
        <color indexed="16"/>
        <rFont val="Times New Roman"/>
        <family val="1"/>
      </rPr>
      <t>/(h</t>
    </r>
    <r>
      <rPr>
        <vertAlign val="subscript"/>
        <sz val="11"/>
        <color indexed="16"/>
        <rFont val="Times New Roman"/>
        <family val="1"/>
      </rPr>
      <t>v1</t>
    </r>
    <r>
      <rPr>
        <sz val="11"/>
        <color indexed="16"/>
        <rFont val="Times New Roman"/>
        <family val="1"/>
      </rPr>
      <t>-h</t>
    </r>
    <r>
      <rPr>
        <vertAlign val="subscript"/>
        <sz val="11"/>
        <color indexed="16"/>
        <rFont val="Times New Roman"/>
        <family val="1"/>
      </rPr>
      <t>L1</t>
    </r>
    <r>
      <rPr>
        <sz val="11"/>
        <color indexed="16"/>
        <rFont val="Times New Roman"/>
        <family val="1"/>
      </rPr>
      <t>)</t>
    </r>
  </si>
  <si>
    <r>
      <t>m</t>
    </r>
    <r>
      <rPr>
        <vertAlign val="subscript"/>
        <sz val="11"/>
        <color indexed="16"/>
        <rFont val="Times New Roman"/>
        <family val="1"/>
      </rPr>
      <t>2</t>
    </r>
  </si>
  <si>
    <r>
      <t>Q</t>
    </r>
    <r>
      <rPr>
        <vertAlign val="subscript"/>
        <sz val="11"/>
        <color indexed="16"/>
        <rFont val="Times New Roman"/>
        <family val="1"/>
      </rPr>
      <t>2</t>
    </r>
    <r>
      <rPr>
        <sz val="11"/>
        <color indexed="16"/>
        <rFont val="Times New Roman"/>
        <family val="1"/>
      </rPr>
      <t>/(h</t>
    </r>
    <r>
      <rPr>
        <vertAlign val="subscript"/>
        <sz val="11"/>
        <color indexed="16"/>
        <rFont val="Times New Roman"/>
        <family val="1"/>
      </rPr>
      <t>v2</t>
    </r>
    <r>
      <rPr>
        <sz val="11"/>
        <color indexed="16"/>
        <rFont val="Times New Roman"/>
        <family val="1"/>
      </rPr>
      <t>-h</t>
    </r>
    <r>
      <rPr>
        <vertAlign val="subscript"/>
        <sz val="11"/>
        <color indexed="16"/>
        <rFont val="Times New Roman"/>
        <family val="1"/>
      </rPr>
      <t>L2</t>
    </r>
    <r>
      <rPr>
        <sz val="11"/>
        <color indexed="16"/>
        <rFont val="Times New Roman"/>
        <family val="1"/>
      </rPr>
      <t>)</t>
    </r>
  </si>
  <si>
    <r>
      <t>D</t>
    </r>
    <r>
      <rPr>
        <sz val="11"/>
        <color indexed="16"/>
        <rFont val="Times New Roman"/>
        <family val="1"/>
      </rPr>
      <t>H</t>
    </r>
    <r>
      <rPr>
        <vertAlign val="subscript"/>
        <sz val="11"/>
        <color indexed="16"/>
        <rFont val="Times New Roman"/>
        <family val="1"/>
      </rPr>
      <t>ideal1</t>
    </r>
  </si>
  <si>
    <r>
      <t>GHP</t>
    </r>
    <r>
      <rPr>
        <vertAlign val="subscript"/>
        <sz val="11"/>
        <color indexed="16"/>
        <rFont val="Times New Roman"/>
        <family val="1"/>
      </rPr>
      <t>1</t>
    </r>
  </si>
  <si>
    <r>
      <t>h</t>
    </r>
    <r>
      <rPr>
        <vertAlign val="subscript"/>
        <sz val="11"/>
        <color indexed="16"/>
        <rFont val="Times New Roman"/>
        <family val="1"/>
      </rPr>
      <t>v1d</t>
    </r>
  </si>
  <si>
    <r>
      <t>m</t>
    </r>
    <r>
      <rPr>
        <vertAlign val="subscript"/>
        <sz val="11"/>
        <color indexed="16"/>
        <rFont val="Times New Roman"/>
        <family val="1"/>
      </rPr>
      <t>T</t>
    </r>
  </si>
  <si>
    <r>
      <t>m</t>
    </r>
    <r>
      <rPr>
        <vertAlign val="subscript"/>
        <sz val="11"/>
        <color indexed="16"/>
        <rFont val="Times New Roman"/>
        <family val="1"/>
      </rPr>
      <t>1</t>
    </r>
    <r>
      <rPr>
        <sz val="11"/>
        <color indexed="16"/>
        <rFont val="Times New Roman"/>
        <family val="1"/>
      </rPr>
      <t xml:space="preserve"> + (m</t>
    </r>
    <r>
      <rPr>
        <vertAlign val="subscript"/>
        <sz val="11"/>
        <color indexed="16"/>
        <rFont val="Times New Roman"/>
        <family val="1"/>
      </rPr>
      <t>b</t>
    </r>
    <r>
      <rPr>
        <sz val="11"/>
        <color indexed="16"/>
        <rFont val="Times New Roman"/>
        <family val="1"/>
      </rPr>
      <t xml:space="preserve"> - 78,570)</t>
    </r>
  </si>
  <si>
    <r>
      <t>h</t>
    </r>
    <r>
      <rPr>
        <vertAlign val="subscript"/>
        <sz val="11"/>
        <color indexed="16"/>
        <rFont val="Times New Roman"/>
        <family val="1"/>
      </rPr>
      <t>v2s</t>
    </r>
  </si>
  <si>
    <r>
      <t>D</t>
    </r>
    <r>
      <rPr>
        <sz val="11"/>
        <color indexed="16"/>
        <rFont val="Times New Roman"/>
        <family val="1"/>
      </rPr>
      <t>H</t>
    </r>
    <r>
      <rPr>
        <vertAlign val="subscript"/>
        <sz val="11"/>
        <color indexed="16"/>
        <rFont val="Times New Roman"/>
        <family val="1"/>
      </rPr>
      <t>ideal2</t>
    </r>
  </si>
  <si>
    <r>
      <t>h'</t>
    </r>
    <r>
      <rPr>
        <vertAlign val="subscript"/>
        <sz val="11"/>
        <color indexed="16"/>
        <rFont val="Times New Roman"/>
        <family val="1"/>
      </rPr>
      <t>vd-250</t>
    </r>
    <r>
      <rPr>
        <sz val="11"/>
        <color indexed="16"/>
        <rFont val="Times New Roman"/>
        <family val="1"/>
      </rPr>
      <t xml:space="preserve"> - h</t>
    </r>
    <r>
      <rPr>
        <vertAlign val="subscript"/>
        <sz val="11"/>
        <color indexed="16"/>
        <rFont val="Times New Roman"/>
        <family val="1"/>
      </rPr>
      <t>v2s</t>
    </r>
  </si>
  <si>
    <r>
      <t>GHP</t>
    </r>
    <r>
      <rPr>
        <vertAlign val="subscript"/>
        <sz val="11"/>
        <color indexed="16"/>
        <rFont val="Times New Roman"/>
        <family val="1"/>
      </rPr>
      <t>2</t>
    </r>
  </si>
  <si>
    <r>
      <t>D</t>
    </r>
    <r>
      <rPr>
        <sz val="11"/>
        <color indexed="16"/>
        <rFont val="Times New Roman"/>
        <family val="1"/>
      </rPr>
      <t>H</t>
    </r>
    <r>
      <rPr>
        <vertAlign val="subscript"/>
        <sz val="11"/>
        <color indexed="16"/>
        <rFont val="Times New Roman"/>
        <family val="1"/>
      </rPr>
      <t>ideal2</t>
    </r>
    <r>
      <rPr>
        <sz val="11"/>
        <color indexed="16"/>
        <rFont val="Times New Roman"/>
        <family val="1"/>
      </rPr>
      <t xml:space="preserve"> (m</t>
    </r>
    <r>
      <rPr>
        <vertAlign val="subscript"/>
        <sz val="11"/>
        <color indexed="16"/>
        <rFont val="Times New Roman"/>
        <family val="1"/>
      </rPr>
      <t>T</t>
    </r>
    <r>
      <rPr>
        <sz val="11"/>
        <color indexed="16"/>
        <rFont val="Times New Roman"/>
        <family val="1"/>
      </rPr>
      <t>)</t>
    </r>
    <r>
      <rPr>
        <vertAlign val="subscript"/>
        <sz val="11"/>
        <color indexed="16"/>
        <rFont val="Times New Roman"/>
        <family val="1"/>
      </rPr>
      <t xml:space="preserve"> </t>
    </r>
    <r>
      <rPr>
        <sz val="11"/>
        <color indexed="16"/>
        <rFont val="Times New Roman"/>
        <family val="1"/>
      </rPr>
      <t>/ (2544.4 *</t>
    </r>
    <r>
      <rPr>
        <sz val="11"/>
        <color indexed="16"/>
        <rFont val="Symbol"/>
        <family val="1"/>
        <charset val="2"/>
      </rPr>
      <t xml:space="preserve"> h</t>
    </r>
    <r>
      <rPr>
        <sz val="11"/>
        <color indexed="16"/>
        <rFont val="Times New Roman"/>
        <family val="1"/>
      </rPr>
      <t>)</t>
    </r>
  </si>
  <si>
    <t>To determine the total HP, add the HP of each stage,</t>
  </si>
  <si>
    <r>
      <t>GHP</t>
    </r>
    <r>
      <rPr>
        <vertAlign val="subscript"/>
        <sz val="11"/>
        <rFont val="Times New Roman"/>
        <family val="1"/>
      </rPr>
      <t>1</t>
    </r>
    <r>
      <rPr>
        <sz val="11"/>
        <rFont val="Times New Roman"/>
        <family val="1"/>
      </rPr>
      <t xml:space="preserve"> + GHP</t>
    </r>
    <r>
      <rPr>
        <vertAlign val="subscript"/>
        <sz val="11"/>
        <rFont val="Times New Roman"/>
        <family val="1"/>
      </rPr>
      <t>2</t>
    </r>
  </si>
  <si>
    <t>Eq. 14-8</t>
  </si>
  <si>
    <t>To determine the HP of each stage, the work for each stage must be calculated</t>
  </si>
  <si>
    <t>Eq. 14-7</t>
  </si>
  <si>
    <t xml:space="preserve">W  </t>
  </si>
  <si>
    <t>Eq. 14-7b</t>
  </si>
  <si>
    <t xml:space="preserve">Intermediate Calculations </t>
  </si>
  <si>
    <r>
      <t>D</t>
    </r>
    <r>
      <rPr>
        <sz val="11"/>
        <rFont val="Times New Roman"/>
        <family val="1"/>
      </rPr>
      <t>H</t>
    </r>
    <r>
      <rPr>
        <vertAlign val="subscript"/>
        <sz val="11"/>
        <rFont val="Times New Roman"/>
        <family val="1"/>
      </rPr>
      <t>ideal</t>
    </r>
    <r>
      <rPr>
        <sz val="11"/>
        <rFont val="Times New Roman"/>
        <family val="1"/>
      </rPr>
      <t xml:space="preserve"> (m) / </t>
    </r>
    <r>
      <rPr>
        <sz val="11"/>
        <rFont val="Symbol"/>
        <family val="1"/>
        <charset val="2"/>
      </rPr>
      <t>h</t>
    </r>
  </si>
  <si>
    <t>Determine the new total refrigerant mass flow rate, and flow rate to the second stage chiller flow rate</t>
  </si>
  <si>
    <r>
      <t>h</t>
    </r>
    <r>
      <rPr>
        <vertAlign val="subscript"/>
        <sz val="11"/>
        <color indexed="16"/>
        <rFont val="Times New Roman"/>
        <family val="1"/>
      </rPr>
      <t>L2</t>
    </r>
  </si>
  <si>
    <r>
      <t>GPH</t>
    </r>
    <r>
      <rPr>
        <b/>
        <vertAlign val="subscript"/>
        <sz val="11"/>
        <color indexed="62"/>
        <rFont val="Times New Roman"/>
        <family val="1"/>
      </rPr>
      <t>1</t>
    </r>
    <r>
      <rPr>
        <b/>
        <sz val="11"/>
        <color indexed="62"/>
        <rFont val="Times New Roman"/>
        <family val="1"/>
      </rPr>
      <t xml:space="preserve"> + GPH</t>
    </r>
    <r>
      <rPr>
        <b/>
        <vertAlign val="subscript"/>
        <sz val="11"/>
        <color indexed="62"/>
        <rFont val="Times New Roman"/>
        <family val="1"/>
      </rPr>
      <t>2</t>
    </r>
  </si>
  <si>
    <r>
      <t>Q</t>
    </r>
    <r>
      <rPr>
        <b/>
        <vertAlign val="subscript"/>
        <sz val="11"/>
        <color indexed="62"/>
        <rFont val="Times New Roman"/>
        <family val="1"/>
      </rPr>
      <t>cd</t>
    </r>
  </si>
  <si>
    <r>
      <t>(h</t>
    </r>
    <r>
      <rPr>
        <b/>
        <vertAlign val="subscript"/>
        <sz val="11"/>
        <color indexed="62"/>
        <rFont val="Times New Roman"/>
        <family val="1"/>
      </rPr>
      <t>v2d</t>
    </r>
    <r>
      <rPr>
        <b/>
        <sz val="11"/>
        <color indexed="62"/>
        <rFont val="Times New Roman"/>
        <family val="1"/>
      </rPr>
      <t xml:space="preserve"> - h</t>
    </r>
    <r>
      <rPr>
        <b/>
        <vertAlign val="subscript"/>
        <sz val="11"/>
        <color indexed="62"/>
        <rFont val="Times New Roman"/>
        <family val="1"/>
      </rPr>
      <t>L2</t>
    </r>
    <r>
      <rPr>
        <b/>
        <sz val="11"/>
        <color indexed="62"/>
        <rFont val="Times New Roman"/>
        <family val="1"/>
      </rPr>
      <t>)*m</t>
    </r>
    <r>
      <rPr>
        <b/>
        <vertAlign val="subscript"/>
        <sz val="11"/>
        <color indexed="62"/>
        <rFont val="Times New Roman"/>
        <family val="1"/>
      </rPr>
      <t>T</t>
    </r>
  </si>
  <si>
    <r>
      <t>m</t>
    </r>
    <r>
      <rPr>
        <b/>
        <vertAlign val="subscript"/>
        <sz val="11"/>
        <color indexed="18"/>
        <rFont val="Times New Roman"/>
        <family val="1"/>
      </rPr>
      <t>T</t>
    </r>
  </si>
  <si>
    <r>
      <t>m</t>
    </r>
    <r>
      <rPr>
        <b/>
        <vertAlign val="subscript"/>
        <sz val="11"/>
        <color indexed="18"/>
        <rFont val="Times New Roman"/>
        <family val="1"/>
      </rPr>
      <t>2</t>
    </r>
  </si>
  <si>
    <r>
      <t>Q</t>
    </r>
    <r>
      <rPr>
        <b/>
        <vertAlign val="subscript"/>
        <sz val="11"/>
        <color indexed="18"/>
        <rFont val="Times New Roman"/>
        <family val="1"/>
      </rPr>
      <t>2</t>
    </r>
    <r>
      <rPr>
        <b/>
        <sz val="11"/>
        <color indexed="18"/>
        <rFont val="Times New Roman"/>
        <family val="1"/>
      </rPr>
      <t xml:space="preserve"> (10^6) / (h</t>
    </r>
    <r>
      <rPr>
        <b/>
        <vertAlign val="subscript"/>
        <sz val="11"/>
        <color indexed="18"/>
        <rFont val="Times New Roman"/>
        <family val="1"/>
      </rPr>
      <t>v</t>
    </r>
    <r>
      <rPr>
        <b/>
        <sz val="11"/>
        <color indexed="18"/>
        <rFont val="Times New Roman"/>
        <family val="1"/>
      </rPr>
      <t>-h</t>
    </r>
    <r>
      <rPr>
        <b/>
        <vertAlign val="subscript"/>
        <sz val="11"/>
        <color indexed="18"/>
        <rFont val="Times New Roman"/>
        <family val="1"/>
      </rPr>
      <t>L2</t>
    </r>
    <r>
      <rPr>
        <b/>
        <sz val="11"/>
        <color indexed="18"/>
        <rFont val="Times New Roman"/>
        <family val="1"/>
      </rPr>
      <t>)</t>
    </r>
  </si>
  <si>
    <t xml:space="preserve">Calculations </t>
  </si>
  <si>
    <t>To determine the condesner duty, multiply the mass flow through the condenser by the enthalpy change in the condenser</t>
  </si>
  <si>
    <t>To determine 2nd stage discharge pressure</t>
  </si>
  <si>
    <r>
      <t>[(h</t>
    </r>
    <r>
      <rPr>
        <vertAlign val="subscript"/>
        <sz val="11"/>
        <color indexed="16"/>
        <rFont val="Times New Roman"/>
        <family val="1"/>
      </rPr>
      <t>v1d</t>
    </r>
    <r>
      <rPr>
        <sz val="11"/>
        <color indexed="16"/>
        <rFont val="Times New Roman"/>
        <family val="1"/>
      </rPr>
      <t>) (m</t>
    </r>
    <r>
      <rPr>
        <vertAlign val="subscript"/>
        <sz val="11"/>
        <color indexed="16"/>
        <rFont val="Times New Roman"/>
        <family val="1"/>
      </rPr>
      <t>1</t>
    </r>
    <r>
      <rPr>
        <sz val="11"/>
        <color indexed="16"/>
        <rFont val="Times New Roman"/>
        <family val="1"/>
      </rPr>
      <t>) + (h</t>
    </r>
    <r>
      <rPr>
        <vertAlign val="subscript"/>
        <sz val="11"/>
        <color indexed="16"/>
        <rFont val="Times New Roman"/>
        <family val="1"/>
      </rPr>
      <t>V2</t>
    </r>
    <r>
      <rPr>
        <sz val="11"/>
        <color indexed="16"/>
        <rFont val="Times New Roman"/>
        <family val="1"/>
      </rPr>
      <t>) (m</t>
    </r>
    <r>
      <rPr>
        <vertAlign val="subscript"/>
        <sz val="11"/>
        <color indexed="16"/>
        <rFont val="Times New Roman"/>
        <family val="1"/>
      </rPr>
      <t>b</t>
    </r>
    <r>
      <rPr>
        <sz val="11"/>
        <color indexed="16"/>
        <rFont val="Times New Roman"/>
        <family val="1"/>
      </rPr>
      <t xml:space="preserve"> - 78,570)] / m</t>
    </r>
    <r>
      <rPr>
        <vertAlign val="subscript"/>
        <sz val="11"/>
        <color indexed="16"/>
        <rFont val="Times New Roman"/>
        <family val="1"/>
      </rPr>
      <t>T</t>
    </r>
  </si>
  <si>
    <r>
      <t>D</t>
    </r>
    <r>
      <rPr>
        <sz val="11"/>
        <color indexed="16"/>
        <rFont val="Times New Roman"/>
        <family val="1"/>
      </rPr>
      <t>H</t>
    </r>
    <r>
      <rPr>
        <vertAlign val="subscript"/>
        <sz val="11"/>
        <color indexed="16"/>
        <rFont val="Times New Roman"/>
        <family val="1"/>
      </rPr>
      <t>ideal1</t>
    </r>
    <r>
      <rPr>
        <sz val="11"/>
        <color indexed="16"/>
        <rFont val="Times New Roman"/>
        <family val="1"/>
      </rPr>
      <t>(m</t>
    </r>
    <r>
      <rPr>
        <vertAlign val="subscript"/>
        <sz val="11"/>
        <color indexed="16"/>
        <rFont val="Times New Roman"/>
        <family val="1"/>
      </rPr>
      <t>1</t>
    </r>
    <r>
      <rPr>
        <sz val="11"/>
        <color indexed="16"/>
        <rFont val="Times New Roman"/>
        <family val="1"/>
      </rPr>
      <t xml:space="preserve">)/(2,544.4 * </t>
    </r>
    <r>
      <rPr>
        <sz val="11"/>
        <color indexed="16"/>
        <rFont val="Symbol"/>
        <family val="1"/>
        <charset val="2"/>
      </rPr>
      <t>h</t>
    </r>
    <r>
      <rPr>
        <sz val="11"/>
        <color indexed="16"/>
        <rFont val="Times New Roman"/>
        <family val="1"/>
      </rPr>
      <t>)</t>
    </r>
  </si>
  <si>
    <t>W / 2,544.4</t>
  </si>
  <si>
    <r>
      <t>P</t>
    </r>
    <r>
      <rPr>
        <vertAlign val="subscript"/>
        <sz val="11"/>
        <rFont val="Times New Roman"/>
        <family val="1"/>
      </rPr>
      <t>d</t>
    </r>
  </si>
  <si>
    <t>Heat Sink</t>
  </si>
  <si>
    <t>Water</t>
  </si>
  <si>
    <t>Air (Gulf Coast)</t>
  </si>
  <si>
    <t>F</t>
  </si>
  <si>
    <t>Temperature</t>
  </si>
  <si>
    <t>Refrigerant</t>
  </si>
  <si>
    <t>Condensing</t>
  </si>
  <si>
    <t>Refrigerant Condensing Temperatures</t>
  </si>
  <si>
    <t>80-100</t>
  </si>
  <si>
    <t>115-125</t>
  </si>
  <si>
    <t>Ethane</t>
  </si>
  <si>
    <t>Propane</t>
  </si>
  <si>
    <t>Use double-acting packing on cylinders operating near or below atmospheric pressure.</t>
  </si>
  <si>
    <t xml:space="preserve">The refrigerant system should be designed for at least 250 psig throughout. </t>
  </si>
  <si>
    <t xml:space="preserve">The lowest operating temperature for a lithium bromide-water system is 42F. </t>
  </si>
  <si>
    <t>Units typically operate between 42F and 50F.</t>
  </si>
  <si>
    <t>Lowest Refrigerant Temperatures near Atmospheric Pressure</t>
  </si>
  <si>
    <t>Refer to ANSI B31.3 and ANSI B31.5 (Refrigeration Piping Code)</t>
  </si>
  <si>
    <t>The sample calculations, equations and spreadsheets presented herein were developed using examples published in the Engineering Data Book as published by the Gas Processor Suppliers Association as a service to the gas processing industry.  All information and calculation formulae has been compiled and edited in cooperation with Gas Processors Association (GPA).</t>
  </si>
  <si>
    <r>
      <t>h'</t>
    </r>
    <r>
      <rPr>
        <vertAlign val="subscript"/>
        <sz val="11"/>
        <rFont val="Times New Roman"/>
        <family val="1"/>
      </rPr>
      <t>vd</t>
    </r>
  </si>
  <si>
    <r>
      <t>entropy, Btu/(lb-</t>
    </r>
    <r>
      <rPr>
        <sz val="11"/>
        <rFont val="Arial"/>
        <family val="2"/>
      </rPr>
      <t>°</t>
    </r>
    <r>
      <rPr>
        <sz val="11"/>
        <rFont val="Times New Roman"/>
        <family val="1"/>
      </rPr>
      <t>R)</t>
    </r>
  </si>
  <si>
    <r>
      <t xml:space="preserve">temperature, </t>
    </r>
    <r>
      <rPr>
        <sz val="11"/>
        <rFont val="Arial"/>
        <family val="2"/>
      </rPr>
      <t>°</t>
    </r>
    <r>
      <rPr>
        <sz val="11"/>
        <rFont val="Times New Roman"/>
        <family val="1"/>
      </rPr>
      <t>F</t>
    </r>
  </si>
  <si>
    <r>
      <t>density, lb/ft</t>
    </r>
    <r>
      <rPr>
        <vertAlign val="superscript"/>
        <sz val="11"/>
        <rFont val="Times New Roman"/>
        <family val="1"/>
      </rPr>
      <t>3</t>
    </r>
  </si>
  <si>
    <r>
      <t>D</t>
    </r>
    <r>
      <rPr>
        <sz val="11"/>
        <rFont val="Times New Roman"/>
        <family val="1"/>
      </rPr>
      <t>h</t>
    </r>
  </si>
  <si>
    <t>Operating Conditions and Design</t>
  </si>
  <si>
    <t>Chiller 1 Temperature</t>
  </si>
  <si>
    <r>
      <t>T</t>
    </r>
    <r>
      <rPr>
        <vertAlign val="subscript"/>
        <sz val="11"/>
        <rFont val="Times New Roman"/>
        <family val="1"/>
      </rPr>
      <t>1</t>
    </r>
  </si>
  <si>
    <r>
      <t>Q</t>
    </r>
    <r>
      <rPr>
        <vertAlign val="subscript"/>
        <sz val="11"/>
        <rFont val="Times New Roman"/>
        <family val="1"/>
      </rPr>
      <t>1</t>
    </r>
  </si>
  <si>
    <r>
      <t>Q</t>
    </r>
    <r>
      <rPr>
        <vertAlign val="subscript"/>
        <sz val="11"/>
        <rFont val="Times New Roman"/>
        <family val="1"/>
      </rPr>
      <t>2</t>
    </r>
  </si>
  <si>
    <r>
      <t>T</t>
    </r>
    <r>
      <rPr>
        <vertAlign val="subscript"/>
        <sz val="11"/>
        <rFont val="Times New Roman"/>
        <family val="1"/>
      </rPr>
      <t>R</t>
    </r>
  </si>
  <si>
    <r>
      <rPr>
        <sz val="11"/>
        <rFont val="Symbol"/>
        <family val="1"/>
        <charset val="2"/>
      </rPr>
      <t>D</t>
    </r>
    <r>
      <rPr>
        <sz val="11"/>
        <rFont val="Times New Roman"/>
        <family val="1"/>
      </rPr>
      <t>P</t>
    </r>
    <r>
      <rPr>
        <vertAlign val="subscript"/>
        <sz val="11"/>
        <rFont val="Times New Roman"/>
        <family val="1"/>
      </rPr>
      <t>1</t>
    </r>
  </si>
  <si>
    <t>Chiller 1 Duty</t>
  </si>
  <si>
    <t>Chiller 2 Duty</t>
  </si>
  <si>
    <t>Pressure Drop between compressor and receiver</t>
  </si>
  <si>
    <t>Presure drop between chillers and compressor suction</t>
  </si>
  <si>
    <r>
      <rPr>
        <sz val="11"/>
        <rFont val="Symbol"/>
        <family val="1"/>
        <charset val="2"/>
      </rPr>
      <t>D</t>
    </r>
    <r>
      <rPr>
        <sz val="11"/>
        <rFont val="Times New Roman"/>
        <family val="1"/>
      </rPr>
      <t>P</t>
    </r>
    <r>
      <rPr>
        <vertAlign val="subscript"/>
        <sz val="11"/>
        <rFont val="Times New Roman"/>
        <family val="1"/>
      </rPr>
      <t>2</t>
    </r>
  </si>
  <si>
    <r>
      <t>h</t>
    </r>
    <r>
      <rPr>
        <vertAlign val="subscript"/>
        <sz val="11"/>
        <rFont val="Times New Roman"/>
        <family val="1"/>
      </rPr>
      <t>L2</t>
    </r>
  </si>
  <si>
    <r>
      <t>h</t>
    </r>
    <r>
      <rPr>
        <vertAlign val="subscript"/>
        <sz val="11"/>
        <rFont val="Times New Roman"/>
        <family val="1"/>
      </rPr>
      <t>L1</t>
    </r>
  </si>
  <si>
    <t>Isentropic Efficiency</t>
  </si>
  <si>
    <r>
      <t>T</t>
    </r>
    <r>
      <rPr>
        <vertAlign val="subscript"/>
        <sz val="11"/>
        <rFont val="Times New Roman"/>
        <family val="1"/>
      </rPr>
      <t>2</t>
    </r>
  </si>
  <si>
    <t>Chiller 2 Temperature</t>
  </si>
  <si>
    <t>Receiver/Condensing Temperature</t>
  </si>
  <si>
    <t>Propane Vapor Pressure Discharge</t>
  </si>
  <si>
    <t>Propane Vapor Pressure Suction</t>
  </si>
  <si>
    <r>
      <t>P</t>
    </r>
    <r>
      <rPr>
        <vertAlign val="subscript"/>
        <sz val="11"/>
        <rFont val="Times New Roman"/>
        <family val="1"/>
      </rPr>
      <t>s</t>
    </r>
  </si>
  <si>
    <t>Number of compression stages</t>
  </si>
  <si>
    <r>
      <t>P</t>
    </r>
    <r>
      <rPr>
        <vertAlign val="subscript"/>
        <sz val="11"/>
        <rFont val="Times New Roman"/>
        <family val="1"/>
      </rPr>
      <t>s2</t>
    </r>
  </si>
  <si>
    <r>
      <t>P</t>
    </r>
    <r>
      <rPr>
        <vertAlign val="subscript"/>
        <sz val="11"/>
        <rFont val="Times New Roman"/>
        <family val="1"/>
      </rPr>
      <t>d1</t>
    </r>
  </si>
  <si>
    <r>
      <t>h</t>
    </r>
    <r>
      <rPr>
        <vertAlign val="subscript"/>
        <sz val="11"/>
        <rFont val="Times New Roman"/>
        <family val="1"/>
      </rPr>
      <t>v1</t>
    </r>
  </si>
  <si>
    <r>
      <t>m</t>
    </r>
    <r>
      <rPr>
        <vertAlign val="subscript"/>
        <sz val="11"/>
        <rFont val="Times New Roman"/>
        <family val="1"/>
      </rPr>
      <t>1</t>
    </r>
  </si>
  <si>
    <t>Figure (24-22)</t>
  </si>
  <si>
    <r>
      <t>h</t>
    </r>
    <r>
      <rPr>
        <vertAlign val="subscript"/>
        <sz val="11"/>
        <rFont val="Times New Roman"/>
        <family val="1"/>
      </rPr>
      <t>v2</t>
    </r>
  </si>
  <si>
    <r>
      <t>m</t>
    </r>
    <r>
      <rPr>
        <vertAlign val="subscript"/>
        <sz val="11"/>
        <rFont val="Times New Roman"/>
        <family val="1"/>
      </rPr>
      <t>2</t>
    </r>
  </si>
  <si>
    <r>
      <t>P</t>
    </r>
    <r>
      <rPr>
        <vertAlign val="superscript"/>
        <sz val="11"/>
        <rFont val="Times New Roman"/>
        <family val="1"/>
      </rPr>
      <t>*</t>
    </r>
    <r>
      <rPr>
        <sz val="11"/>
        <rFont val="Times New Roman"/>
        <family val="1"/>
      </rPr>
      <t>T</t>
    </r>
    <r>
      <rPr>
        <vertAlign val="subscript"/>
        <sz val="11"/>
        <rFont val="Times New Roman"/>
        <family val="1"/>
      </rPr>
      <t>R</t>
    </r>
  </si>
  <si>
    <r>
      <t>P</t>
    </r>
    <r>
      <rPr>
        <vertAlign val="superscript"/>
        <sz val="11"/>
        <rFont val="Times New Roman"/>
        <family val="1"/>
      </rPr>
      <t>*</t>
    </r>
    <r>
      <rPr>
        <sz val="11"/>
        <rFont val="Times New Roman"/>
        <family val="1"/>
      </rPr>
      <t>T</t>
    </r>
    <r>
      <rPr>
        <vertAlign val="subscript"/>
        <sz val="11"/>
        <rFont val="Times New Roman"/>
        <family val="1"/>
      </rPr>
      <t>1</t>
    </r>
  </si>
  <si>
    <r>
      <t>Liquid Enthalpy at T</t>
    </r>
    <r>
      <rPr>
        <vertAlign val="subscript"/>
        <sz val="11"/>
        <rFont val="Times New Roman"/>
        <family val="1"/>
      </rPr>
      <t>2</t>
    </r>
    <r>
      <rPr>
        <sz val="11"/>
        <rFont val="Times New Roman"/>
        <family val="1"/>
      </rPr>
      <t>, P</t>
    </r>
    <r>
      <rPr>
        <vertAlign val="subscript"/>
        <sz val="11"/>
        <rFont val="Times New Roman"/>
        <family val="1"/>
      </rPr>
      <t>d1</t>
    </r>
  </si>
  <si>
    <r>
      <t>P</t>
    </r>
    <r>
      <rPr>
        <vertAlign val="superscript"/>
        <sz val="11"/>
        <color rgb="FF800000"/>
        <rFont val="Times New Roman"/>
        <family val="1"/>
      </rPr>
      <t>*</t>
    </r>
    <r>
      <rPr>
        <sz val="11"/>
        <color rgb="FF800000"/>
        <rFont val="Times New Roman"/>
        <family val="1"/>
      </rPr>
      <t>120 + 10 psi</t>
    </r>
  </si>
  <si>
    <r>
      <t>[m</t>
    </r>
    <r>
      <rPr>
        <vertAlign val="subscript"/>
        <sz val="11"/>
        <color rgb="FF800000"/>
        <rFont val="Times New Roman"/>
        <family val="1"/>
      </rPr>
      <t>b</t>
    </r>
    <r>
      <rPr>
        <sz val="11"/>
        <color rgb="FF800000"/>
        <rFont val="Times New Roman"/>
        <family val="1"/>
      </rPr>
      <t xml:space="preserve"> - (m</t>
    </r>
    <r>
      <rPr>
        <vertAlign val="subscript"/>
        <sz val="11"/>
        <color rgb="FF800000"/>
        <rFont val="Times New Roman"/>
        <family val="1"/>
      </rPr>
      <t>1</t>
    </r>
    <r>
      <rPr>
        <sz val="11"/>
        <color rgb="FF800000"/>
        <rFont val="Times New Roman"/>
        <family val="1"/>
      </rPr>
      <t>-m</t>
    </r>
    <r>
      <rPr>
        <vertAlign val="subscript"/>
        <sz val="11"/>
        <color rgb="FF800000"/>
        <rFont val="Times New Roman"/>
        <family val="1"/>
      </rPr>
      <t>2</t>
    </r>
    <r>
      <rPr>
        <sz val="11"/>
        <color rgb="FF800000"/>
        <rFont val="Times New Roman"/>
        <family val="1"/>
      </rPr>
      <t>)] (h</t>
    </r>
    <r>
      <rPr>
        <vertAlign val="subscript"/>
        <sz val="11"/>
        <color rgb="FF800000"/>
        <rFont val="Times New Roman"/>
        <family val="1"/>
      </rPr>
      <t>V2</t>
    </r>
    <r>
      <rPr>
        <sz val="11"/>
        <color rgb="FF800000"/>
        <rFont val="Times New Roman"/>
        <family val="1"/>
      </rPr>
      <t>) + m</t>
    </r>
    <r>
      <rPr>
        <vertAlign val="subscript"/>
        <sz val="11"/>
        <color rgb="FF800000"/>
        <rFont val="Times New Roman"/>
        <family val="1"/>
      </rPr>
      <t>1</t>
    </r>
    <r>
      <rPr>
        <sz val="11"/>
        <color rgb="FF800000"/>
        <rFont val="Times New Roman"/>
        <family val="1"/>
      </rPr>
      <t xml:space="preserve"> (h</t>
    </r>
    <r>
      <rPr>
        <vertAlign val="subscript"/>
        <sz val="11"/>
        <color rgb="FF800000"/>
        <rFont val="Times New Roman"/>
        <family val="1"/>
      </rPr>
      <t>L1</t>
    </r>
    <r>
      <rPr>
        <sz val="11"/>
        <color rgb="FF800000"/>
        <rFont val="Times New Roman"/>
        <family val="1"/>
      </rPr>
      <t xml:space="preserve">) </t>
    </r>
  </si>
  <si>
    <r>
      <t>m</t>
    </r>
    <r>
      <rPr>
        <vertAlign val="subscript"/>
        <sz val="11"/>
        <color rgb="FF800000"/>
        <rFont val="Times New Roman"/>
        <family val="1"/>
      </rPr>
      <t>b</t>
    </r>
    <r>
      <rPr>
        <sz val="11"/>
        <color rgb="FF800000"/>
        <rFont val="Times New Roman"/>
        <family val="1"/>
      </rPr>
      <t xml:space="preserve"> (h</t>
    </r>
    <r>
      <rPr>
        <vertAlign val="subscript"/>
        <sz val="11"/>
        <color rgb="FF800000"/>
        <rFont val="Times New Roman"/>
        <family val="1"/>
      </rPr>
      <t>L2</t>
    </r>
    <r>
      <rPr>
        <sz val="11"/>
        <color rgb="FF800000"/>
        <rFont val="Times New Roman"/>
        <family val="1"/>
      </rPr>
      <t>) + m</t>
    </r>
    <r>
      <rPr>
        <vertAlign val="subscript"/>
        <sz val="11"/>
        <color rgb="FF800000"/>
        <rFont val="Times New Roman"/>
        <family val="1"/>
      </rPr>
      <t>2</t>
    </r>
    <r>
      <rPr>
        <sz val="11"/>
        <color rgb="FF800000"/>
        <rFont val="Times New Roman"/>
        <family val="1"/>
      </rPr>
      <t xml:space="preserve"> (h</t>
    </r>
    <r>
      <rPr>
        <vertAlign val="subscript"/>
        <sz val="11"/>
        <color rgb="FF800000"/>
        <rFont val="Times New Roman"/>
        <family val="1"/>
      </rPr>
      <t>V2</t>
    </r>
    <r>
      <rPr>
        <sz val="11"/>
        <color rgb="FF800000"/>
        <rFont val="Times New Roman"/>
        <family val="1"/>
      </rPr>
      <t>)</t>
    </r>
  </si>
  <si>
    <r>
      <t>m</t>
    </r>
    <r>
      <rPr>
        <vertAlign val="subscript"/>
        <sz val="11"/>
        <color rgb="FF800000"/>
        <rFont val="Times New Roman"/>
        <family val="1"/>
      </rPr>
      <t>b</t>
    </r>
  </si>
  <si>
    <r>
      <t>h'</t>
    </r>
    <r>
      <rPr>
        <vertAlign val="subscript"/>
        <sz val="11"/>
        <color indexed="16"/>
        <rFont val="Times New Roman"/>
        <family val="1"/>
      </rPr>
      <t>vd-60</t>
    </r>
    <r>
      <rPr>
        <sz val="11"/>
        <color indexed="16"/>
        <rFont val="Times New Roman"/>
        <family val="1"/>
      </rPr>
      <t xml:space="preserve"> - h</t>
    </r>
    <r>
      <rPr>
        <vertAlign val="subscript"/>
        <sz val="11"/>
        <color indexed="16"/>
        <rFont val="Times New Roman"/>
        <family val="1"/>
      </rPr>
      <t>v1</t>
    </r>
  </si>
  <si>
    <r>
      <t>D</t>
    </r>
    <r>
      <rPr>
        <sz val="11"/>
        <color indexed="16"/>
        <rFont val="Times New Roman"/>
        <family val="1"/>
      </rPr>
      <t>H</t>
    </r>
    <r>
      <rPr>
        <vertAlign val="subscript"/>
        <sz val="11"/>
        <color indexed="16"/>
        <rFont val="Times New Roman"/>
        <family val="1"/>
      </rPr>
      <t>ideal1</t>
    </r>
    <r>
      <rPr>
        <sz val="11"/>
        <color indexed="16"/>
        <rFont val="Times New Roman"/>
        <family val="1"/>
      </rPr>
      <t>/</t>
    </r>
    <r>
      <rPr>
        <sz val="11"/>
        <color indexed="16"/>
        <rFont val="Symbol"/>
        <family val="1"/>
        <charset val="2"/>
      </rPr>
      <t>h</t>
    </r>
    <r>
      <rPr>
        <sz val="11"/>
        <color indexed="16"/>
        <rFont val="Times New Roman"/>
        <family val="1"/>
      </rPr>
      <t xml:space="preserve"> + h</t>
    </r>
    <r>
      <rPr>
        <vertAlign val="subscript"/>
        <sz val="11"/>
        <color indexed="16"/>
        <rFont val="Times New Roman"/>
        <family val="1"/>
      </rPr>
      <t>v1</t>
    </r>
  </si>
  <si>
    <r>
      <t>D</t>
    </r>
    <r>
      <rPr>
        <sz val="11"/>
        <color indexed="16"/>
        <rFont val="Times New Roman"/>
        <family val="1"/>
      </rPr>
      <t>H</t>
    </r>
    <r>
      <rPr>
        <vertAlign val="subscript"/>
        <sz val="11"/>
        <color indexed="16"/>
        <rFont val="Times New Roman"/>
        <family val="1"/>
      </rPr>
      <t>ideal2</t>
    </r>
    <r>
      <rPr>
        <sz val="11"/>
        <color indexed="16"/>
        <rFont val="Times New Roman"/>
        <family val="1"/>
      </rPr>
      <t>/</t>
    </r>
    <r>
      <rPr>
        <sz val="11"/>
        <color indexed="16"/>
        <rFont val="Symbol"/>
        <family val="1"/>
        <charset val="2"/>
      </rPr>
      <t>h</t>
    </r>
    <r>
      <rPr>
        <sz val="11"/>
        <color indexed="16"/>
        <rFont val="Times New Roman"/>
        <family val="1"/>
      </rPr>
      <t xml:space="preserve"> +  h'</t>
    </r>
    <r>
      <rPr>
        <vertAlign val="subscript"/>
        <sz val="11"/>
        <color indexed="16"/>
        <rFont val="Times New Roman"/>
        <family val="1"/>
      </rPr>
      <t>vd-250</t>
    </r>
  </si>
  <si>
    <r>
      <t>Vapor Enthalpy at T</t>
    </r>
    <r>
      <rPr>
        <vertAlign val="subscript"/>
        <sz val="11"/>
        <rFont val="Times New Roman"/>
        <family val="1"/>
      </rPr>
      <t>1</t>
    </r>
    <r>
      <rPr>
        <sz val="11"/>
        <rFont val="Times New Roman"/>
        <family val="1"/>
      </rPr>
      <t>, P*T</t>
    </r>
    <r>
      <rPr>
        <vertAlign val="subscript"/>
        <sz val="11"/>
        <rFont val="Times New Roman"/>
        <family val="1"/>
      </rPr>
      <t>1</t>
    </r>
  </si>
  <si>
    <r>
      <t>Vapor Enthalpy at T</t>
    </r>
    <r>
      <rPr>
        <vertAlign val="subscript"/>
        <sz val="11"/>
        <rFont val="Times New Roman"/>
        <family val="1"/>
      </rPr>
      <t>2</t>
    </r>
    <r>
      <rPr>
        <sz val="11"/>
        <rFont val="Times New Roman"/>
        <family val="1"/>
      </rPr>
      <t>, P</t>
    </r>
    <r>
      <rPr>
        <vertAlign val="subscript"/>
        <sz val="11"/>
        <rFont val="Times New Roman"/>
        <family val="1"/>
      </rPr>
      <t>d1</t>
    </r>
  </si>
  <si>
    <r>
      <t>Liquid Enthalpy at T</t>
    </r>
    <r>
      <rPr>
        <vertAlign val="subscript"/>
        <sz val="11"/>
        <rFont val="Times New Roman"/>
        <family val="1"/>
      </rPr>
      <t>R</t>
    </r>
    <r>
      <rPr>
        <sz val="11"/>
        <rFont val="Times New Roman"/>
        <family val="1"/>
      </rPr>
      <t>, P*T</t>
    </r>
    <r>
      <rPr>
        <vertAlign val="subscript"/>
        <sz val="11"/>
        <rFont val="Times New Roman"/>
        <family val="1"/>
      </rPr>
      <t>R</t>
    </r>
  </si>
  <si>
    <t>Mass Flows</t>
  </si>
  <si>
    <t>System Pressures</t>
  </si>
  <si>
    <t>1st Stage Chiller Flow</t>
  </si>
  <si>
    <t>2nd Stage Chiller Flow</t>
  </si>
  <si>
    <t>Refrigerant bypassing 2nd Stage Chiller</t>
  </si>
  <si>
    <t>Discharge Pressure</t>
  </si>
  <si>
    <t>Suction Pressure</t>
  </si>
  <si>
    <t>Ratio Per Stage</t>
  </si>
  <si>
    <t>2nd Stage Suction</t>
  </si>
  <si>
    <t>1st Stage Discharge</t>
  </si>
  <si>
    <t>Inlet Entropy</t>
  </si>
  <si>
    <r>
      <t>S</t>
    </r>
    <r>
      <rPr>
        <vertAlign val="subscript"/>
        <sz val="11"/>
        <rFont val="Times New Roman"/>
        <family val="1"/>
      </rPr>
      <t>1</t>
    </r>
  </si>
  <si>
    <r>
      <t>Btu/(lb</t>
    </r>
    <r>
      <rPr>
        <sz val="11"/>
        <rFont val="Calibri"/>
        <family val="2"/>
      </rPr>
      <t>·°R)</t>
    </r>
  </si>
  <si>
    <r>
      <t>Isentropic Enthalpy at P</t>
    </r>
    <r>
      <rPr>
        <vertAlign val="subscript"/>
        <sz val="11"/>
        <rFont val="Times New Roman"/>
        <family val="1"/>
      </rPr>
      <t>s2</t>
    </r>
  </si>
  <si>
    <r>
      <t>h'</t>
    </r>
    <r>
      <rPr>
        <vertAlign val="subscript"/>
        <sz val="11"/>
        <rFont val="Times New Roman"/>
        <family val="1"/>
      </rPr>
      <t>vd-Ps2</t>
    </r>
  </si>
  <si>
    <r>
      <t>Isentropic Enthalpy at P</t>
    </r>
    <r>
      <rPr>
        <vertAlign val="subscript"/>
        <sz val="11"/>
        <rFont val="Times New Roman"/>
        <family val="1"/>
      </rPr>
      <t>d</t>
    </r>
  </si>
  <si>
    <r>
      <t>h'</t>
    </r>
    <r>
      <rPr>
        <vertAlign val="subscript"/>
        <sz val="11"/>
        <rFont val="Times New Roman"/>
        <family val="1"/>
      </rPr>
      <t>vd-Pd</t>
    </r>
  </si>
  <si>
    <t>1st Stage Ideal Change in Enthalpy</t>
  </si>
  <si>
    <r>
      <t>D</t>
    </r>
    <r>
      <rPr>
        <sz val="11"/>
        <rFont val="Times New Roman"/>
        <family val="1"/>
      </rPr>
      <t>H</t>
    </r>
    <r>
      <rPr>
        <vertAlign val="subscript"/>
        <sz val="11"/>
        <rFont val="Times New Roman"/>
        <family val="1"/>
      </rPr>
      <t>ideal1</t>
    </r>
  </si>
  <si>
    <t>Calculate Power and Duty</t>
  </si>
  <si>
    <t>1st Stage Compression Power required</t>
  </si>
  <si>
    <r>
      <t>GHP</t>
    </r>
    <r>
      <rPr>
        <vertAlign val="subscript"/>
        <sz val="11"/>
        <rFont val="Times New Roman"/>
        <family val="1"/>
      </rPr>
      <t>1</t>
    </r>
  </si>
  <si>
    <t>1st Stage Work of Compression</t>
  </si>
  <si>
    <r>
      <t>W</t>
    </r>
    <r>
      <rPr>
        <vertAlign val="subscript"/>
        <sz val="11"/>
        <rFont val="Times New Roman"/>
        <family val="1"/>
      </rPr>
      <t>1</t>
    </r>
  </si>
  <si>
    <t>(Equation 14-7)</t>
  </si>
  <si>
    <t>(Equation 14-7b)</t>
  </si>
  <si>
    <t>1st Stage Discharge Enthalpy</t>
  </si>
  <si>
    <r>
      <t>h</t>
    </r>
    <r>
      <rPr>
        <vertAlign val="subscript"/>
        <sz val="11"/>
        <rFont val="Times New Roman"/>
        <family val="1"/>
      </rPr>
      <t>v1d</t>
    </r>
  </si>
  <si>
    <t>Total Refrigerant Flow</t>
  </si>
  <si>
    <r>
      <t>m</t>
    </r>
    <r>
      <rPr>
        <vertAlign val="subscript"/>
        <sz val="11"/>
        <rFont val="Times New Roman"/>
        <family val="1"/>
      </rPr>
      <t>T</t>
    </r>
  </si>
  <si>
    <t>Second Stage Inlet Enthalpy</t>
  </si>
  <si>
    <r>
      <t>h</t>
    </r>
    <r>
      <rPr>
        <vertAlign val="subscript"/>
        <sz val="11"/>
        <rFont val="Times New Roman"/>
        <family val="1"/>
      </rPr>
      <t>v2s</t>
    </r>
  </si>
  <si>
    <t>2nd Stage Ideal Change in Enthalpy</t>
  </si>
  <si>
    <r>
      <t>D</t>
    </r>
    <r>
      <rPr>
        <sz val="11"/>
        <rFont val="Times New Roman"/>
        <family val="1"/>
      </rPr>
      <t>H</t>
    </r>
    <r>
      <rPr>
        <vertAlign val="subscript"/>
        <sz val="11"/>
        <rFont val="Times New Roman"/>
        <family val="1"/>
      </rPr>
      <t>ideal2</t>
    </r>
  </si>
  <si>
    <t>2nd Stage Work of Compression</t>
  </si>
  <si>
    <t>2nd Stage Compression Power required</t>
  </si>
  <si>
    <t>Total Compression Power Required</t>
  </si>
  <si>
    <r>
      <t>GHP</t>
    </r>
    <r>
      <rPr>
        <vertAlign val="subscript"/>
        <sz val="11"/>
        <rFont val="Times New Roman"/>
        <family val="1"/>
      </rPr>
      <t>T</t>
    </r>
  </si>
  <si>
    <t>2nd Stage Discharge Enthalpy</t>
  </si>
  <si>
    <r>
      <t>h</t>
    </r>
    <r>
      <rPr>
        <vertAlign val="subscript"/>
        <sz val="11"/>
        <rFont val="Times New Roman"/>
        <family val="1"/>
      </rPr>
      <t>v2d</t>
    </r>
  </si>
  <si>
    <t>Condenser Duty</t>
  </si>
  <si>
    <t>(Equation 14-8)</t>
  </si>
  <si>
    <t>(Equation 14-7a)</t>
  </si>
  <si>
    <t>MMBTU/hr</t>
  </si>
  <si>
    <r>
      <t>Subcooler Duty    Q</t>
    </r>
    <r>
      <rPr>
        <vertAlign val="subscript"/>
        <sz val="11"/>
        <rFont val="Times New Roman"/>
        <family val="1"/>
      </rPr>
      <t>s</t>
    </r>
  </si>
  <si>
    <r>
      <t>(m</t>
    </r>
    <r>
      <rPr>
        <vertAlign val="subscript"/>
        <sz val="11"/>
        <color indexed="16"/>
        <rFont val="Times New Roman"/>
        <family val="1"/>
      </rPr>
      <t>T</t>
    </r>
    <r>
      <rPr>
        <sz val="11"/>
        <color indexed="16"/>
        <rFont val="Times New Roman"/>
        <family val="1"/>
      </rPr>
      <t xml:space="preserve"> (h</t>
    </r>
    <r>
      <rPr>
        <vertAlign val="subscript"/>
        <sz val="11"/>
        <color indexed="16"/>
        <rFont val="Times New Roman"/>
        <family val="1"/>
      </rPr>
      <t>L</t>
    </r>
    <r>
      <rPr>
        <sz val="11"/>
        <color indexed="16"/>
        <rFont val="Times New Roman"/>
        <family val="1"/>
      </rPr>
      <t>)  - Q</t>
    </r>
    <r>
      <rPr>
        <vertAlign val="subscript"/>
        <sz val="11"/>
        <color indexed="16"/>
        <rFont val="Times New Roman"/>
        <family val="1"/>
      </rPr>
      <t>s</t>
    </r>
    <r>
      <rPr>
        <sz val="11"/>
        <color indexed="16"/>
        <rFont val="Times New Roman"/>
        <family val="1"/>
      </rPr>
      <t>)/m</t>
    </r>
    <r>
      <rPr>
        <vertAlign val="subscript"/>
        <sz val="11"/>
        <color indexed="16"/>
        <rFont val="Times New Roman"/>
        <family val="1"/>
      </rPr>
      <t>T</t>
    </r>
  </si>
  <si>
    <t>Second Stage Chiller Duty</t>
  </si>
  <si>
    <t>Receiver Temperature</t>
  </si>
  <si>
    <r>
      <t>Q</t>
    </r>
    <r>
      <rPr>
        <vertAlign val="subscript"/>
        <sz val="11"/>
        <rFont val="Times New Roman"/>
        <family val="1"/>
      </rPr>
      <t>s</t>
    </r>
  </si>
  <si>
    <t>Mass Flow Rate to Chiller #1</t>
  </si>
  <si>
    <t>Physical Properties</t>
  </si>
  <si>
    <r>
      <t>Liquid Enthalpy at T</t>
    </r>
    <r>
      <rPr>
        <vertAlign val="subscript"/>
        <sz val="11"/>
        <rFont val="Times New Roman"/>
        <family val="1"/>
      </rPr>
      <t>R</t>
    </r>
  </si>
  <si>
    <r>
      <t>h</t>
    </r>
    <r>
      <rPr>
        <vertAlign val="subscript"/>
        <sz val="11"/>
        <rFont val="Times New Roman"/>
        <family val="1"/>
      </rPr>
      <t>V2</t>
    </r>
  </si>
  <si>
    <r>
      <t>h</t>
    </r>
    <r>
      <rPr>
        <vertAlign val="subscript"/>
        <sz val="11"/>
        <rFont val="Times New Roman"/>
        <family val="1"/>
      </rPr>
      <t>TR</t>
    </r>
  </si>
  <si>
    <t>Enthalpy out of Subcooler</t>
  </si>
  <si>
    <t>Vapor Enthalpy out of Second Stage Chiller</t>
  </si>
  <si>
    <t>Liquid Enthalpy out of Second Stage Chiller</t>
  </si>
  <si>
    <t>Second Stage Chiller Flow</t>
  </si>
  <si>
    <t>Refrigerant Temperature</t>
  </si>
  <si>
    <t>Condenser Temperature (assume)</t>
  </si>
  <si>
    <r>
      <t>T</t>
    </r>
    <r>
      <rPr>
        <vertAlign val="subscript"/>
        <sz val="11"/>
        <rFont val="Times New Roman"/>
        <family val="1"/>
      </rPr>
      <t>cd</t>
    </r>
  </si>
  <si>
    <t>Refer to figure 14-23</t>
  </si>
  <si>
    <t>Horsepower and Duty</t>
  </si>
  <si>
    <t>hp/MMBtu/hr</t>
  </si>
  <si>
    <t>(Figure 14-23)</t>
  </si>
  <si>
    <t>Horsepower</t>
  </si>
  <si>
    <t>MMBTU/hr/MMBTU/hr</t>
  </si>
  <si>
    <t>Btu/hr</t>
  </si>
  <si>
    <t>(Equation 14-9)</t>
  </si>
  <si>
    <r>
      <t>P</t>
    </r>
    <r>
      <rPr>
        <vertAlign val="subscript"/>
        <sz val="11"/>
        <color rgb="FF800000"/>
        <rFont val="Times New Roman"/>
        <family val="1"/>
      </rPr>
      <t>d</t>
    </r>
  </si>
  <si>
    <r>
      <t>m</t>
    </r>
    <r>
      <rPr>
        <vertAlign val="subscript"/>
        <sz val="11"/>
        <rFont val="Times New Roman"/>
        <family val="1"/>
      </rPr>
      <t>b</t>
    </r>
  </si>
  <si>
    <r>
      <t>Liquid Enthalpy at 25 F, 62psia     h</t>
    </r>
    <r>
      <rPr>
        <vertAlign val="subscript"/>
        <sz val="11"/>
        <rFont val="Times New Roman"/>
        <family val="1"/>
      </rPr>
      <t>L1</t>
    </r>
  </si>
  <si>
    <r>
      <t>(m</t>
    </r>
    <r>
      <rPr>
        <b/>
        <vertAlign val="subscript"/>
        <sz val="11"/>
        <color rgb="FF000080"/>
        <rFont val="Times New Roman"/>
        <family val="1"/>
      </rPr>
      <t>T</t>
    </r>
    <r>
      <rPr>
        <b/>
        <sz val="11"/>
        <color rgb="FF000080"/>
        <rFont val="Times New Roman"/>
        <family val="1"/>
      </rPr>
      <t>) (h</t>
    </r>
    <r>
      <rPr>
        <b/>
        <vertAlign val="subscript"/>
        <sz val="11"/>
        <color rgb="FF000080"/>
        <rFont val="Times New Roman"/>
        <family val="1"/>
      </rPr>
      <t>L</t>
    </r>
    <r>
      <rPr>
        <b/>
        <sz val="11"/>
        <color rgb="FF000080"/>
        <rFont val="Times New Roman"/>
        <family val="1"/>
      </rPr>
      <t>) + Q</t>
    </r>
    <r>
      <rPr>
        <b/>
        <vertAlign val="subscript"/>
        <sz val="11"/>
        <color rgb="FF000080"/>
        <rFont val="Times New Roman"/>
        <family val="1"/>
      </rPr>
      <t xml:space="preserve">2 </t>
    </r>
  </si>
  <si>
    <r>
      <t>(m</t>
    </r>
    <r>
      <rPr>
        <b/>
        <vertAlign val="subscript"/>
        <sz val="11"/>
        <color rgb="FF000080"/>
        <rFont val="Times New Roman"/>
        <family val="1"/>
      </rPr>
      <t>T</t>
    </r>
    <r>
      <rPr>
        <b/>
        <sz val="11"/>
        <color rgb="FF000080"/>
        <rFont val="Times New Roman"/>
        <family val="1"/>
      </rPr>
      <t>-m</t>
    </r>
    <r>
      <rPr>
        <b/>
        <vertAlign val="subscript"/>
        <sz val="11"/>
        <color rgb="FF000080"/>
        <rFont val="Times New Roman"/>
        <family val="1"/>
      </rPr>
      <t>1</t>
    </r>
    <r>
      <rPr>
        <b/>
        <sz val="11"/>
        <color rgb="FF000080"/>
        <rFont val="Times New Roman"/>
        <family val="1"/>
      </rPr>
      <t>) (h</t>
    </r>
    <r>
      <rPr>
        <b/>
        <vertAlign val="subscript"/>
        <sz val="11"/>
        <color rgb="FF000080"/>
        <rFont val="Times New Roman"/>
        <family val="1"/>
      </rPr>
      <t>V</t>
    </r>
    <r>
      <rPr>
        <b/>
        <sz val="11"/>
        <color rgb="FF000080"/>
        <rFont val="Times New Roman"/>
        <family val="1"/>
      </rPr>
      <t>)  + m</t>
    </r>
    <r>
      <rPr>
        <b/>
        <vertAlign val="subscript"/>
        <sz val="11"/>
        <color rgb="FF000080"/>
        <rFont val="Times New Roman"/>
        <family val="1"/>
      </rPr>
      <t>1</t>
    </r>
    <r>
      <rPr>
        <b/>
        <sz val="11"/>
        <color rgb="FF000080"/>
        <rFont val="Times New Roman"/>
        <family val="1"/>
      </rPr>
      <t>(h</t>
    </r>
    <r>
      <rPr>
        <b/>
        <vertAlign val="subscript"/>
        <sz val="11"/>
        <color rgb="FF000080"/>
        <rFont val="Times New Roman"/>
        <family val="1"/>
      </rPr>
      <t>L1</t>
    </r>
    <r>
      <rPr>
        <b/>
        <sz val="11"/>
        <color rgb="FF000080"/>
        <rFont val="Times New Roman"/>
        <family val="1"/>
      </rPr>
      <t>) + Q</t>
    </r>
    <r>
      <rPr>
        <b/>
        <vertAlign val="subscript"/>
        <sz val="11"/>
        <color rgb="FF000080"/>
        <rFont val="Times New Roman"/>
        <family val="1"/>
      </rPr>
      <t>s</t>
    </r>
  </si>
  <si>
    <r>
      <t>Horsepower/MMBtu/hr at T</t>
    </r>
    <r>
      <rPr>
        <vertAlign val="subscript"/>
        <sz val="11"/>
        <rFont val="Times New Roman"/>
        <family val="1"/>
      </rPr>
      <t>R</t>
    </r>
    <r>
      <rPr>
        <sz val="11"/>
        <rFont val="Times New Roman"/>
        <family val="1"/>
      </rPr>
      <t>, T</t>
    </r>
    <r>
      <rPr>
        <vertAlign val="subscript"/>
        <sz val="11"/>
        <rFont val="Times New Roman"/>
        <family val="1"/>
      </rPr>
      <t>cd</t>
    </r>
  </si>
  <si>
    <r>
      <t>GHP</t>
    </r>
    <r>
      <rPr>
        <vertAlign val="subscript"/>
        <sz val="11"/>
        <rFont val="Times New Roman"/>
        <family val="1"/>
      </rPr>
      <t>Tcd</t>
    </r>
  </si>
  <si>
    <r>
      <t>Condenser Duty/MMBtu/hr at T</t>
    </r>
    <r>
      <rPr>
        <vertAlign val="subscript"/>
        <sz val="11"/>
        <rFont val="Times New Roman"/>
        <family val="1"/>
      </rPr>
      <t>R</t>
    </r>
    <r>
      <rPr>
        <sz val="11"/>
        <rFont val="Times New Roman"/>
        <family val="1"/>
      </rPr>
      <t>, T</t>
    </r>
    <r>
      <rPr>
        <vertAlign val="subscript"/>
        <sz val="11"/>
        <rFont val="Times New Roman"/>
        <family val="1"/>
      </rPr>
      <t>cd</t>
    </r>
  </si>
  <si>
    <r>
      <t>Q</t>
    </r>
    <r>
      <rPr>
        <vertAlign val="subscript"/>
        <sz val="11"/>
        <rFont val="Times New Roman"/>
        <family val="1"/>
      </rPr>
      <t>cd</t>
    </r>
    <r>
      <rPr>
        <sz val="11"/>
        <rFont val="Times New Roman"/>
        <family val="1"/>
      </rPr>
      <t>(T</t>
    </r>
    <r>
      <rPr>
        <vertAlign val="subscript"/>
        <sz val="11"/>
        <rFont val="Times New Roman"/>
        <family val="1"/>
      </rPr>
      <t>cd</t>
    </r>
    <r>
      <rPr>
        <sz val="11"/>
        <rFont val="Times New Roman"/>
        <family val="1"/>
      </rPr>
      <t>)</t>
    </r>
  </si>
  <si>
    <r>
      <t>Q</t>
    </r>
    <r>
      <rPr>
        <vertAlign val="subscript"/>
        <sz val="11"/>
        <rFont val="Times New Roman"/>
        <family val="1"/>
      </rPr>
      <t>cd</t>
    </r>
    <r>
      <rPr>
        <b/>
        <sz val="11"/>
        <rFont val="Times New Roman"/>
        <family val="1"/>
      </rPr>
      <t/>
    </r>
  </si>
  <si>
    <t>This is due to the vapor pressure of the refrigerant at ambient temperatures when the system is down.</t>
  </si>
  <si>
    <t>Beware of metallurgical cold temperature limits (eg, -20F for carbon steel).</t>
  </si>
  <si>
    <r>
      <rPr>
        <sz val="11"/>
        <color theme="1"/>
        <rFont val="Calibri"/>
        <family val="2"/>
      </rPr>
      <t>°</t>
    </r>
    <r>
      <rPr>
        <sz val="11"/>
        <color theme="1"/>
        <rFont val="Times New Roman"/>
        <family val="1"/>
      </rPr>
      <t>R</t>
    </r>
  </si>
  <si>
    <t>(evaporator temperature)</t>
  </si>
  <si>
    <t>222*25</t>
  </si>
  <si>
    <t>hp per MMbtu / hr of refrigeration</t>
  </si>
  <si>
    <t>MMBtu /hr per MMbtu / hr of refrigeration</t>
  </si>
  <si>
    <t>1.565*25</t>
  </si>
  <si>
    <r>
      <t>Example 14-1 -- Calculate the horsepower and condenser duty required for the process shown in Fig 14-8 using propane refrigerant and enthalpy values from Fig. 24-22 in Section 24.  Design condensing temperature is 120</t>
    </r>
    <r>
      <rPr>
        <b/>
        <sz val="11"/>
        <rFont val="Arial"/>
        <family val="2"/>
      </rPr>
      <t>°</t>
    </r>
    <r>
      <rPr>
        <b/>
        <sz val="11"/>
        <rFont val="Times New Roman"/>
        <family val="1"/>
      </rPr>
      <t>F.  The pressure drop from the chillers to the compressor suction is 1.5 psi.  The pressure drop from compressor discharge to the receiver is 10 psi.</t>
    </r>
  </si>
  <si>
    <t>Example 14-2 -- Consider installing a 3 MMBtu/hr subcooler on the liquid propane refrigerant  from the receiver at 120 F in Example 14-1 for the two-stage propane refrigeration system.  The second stage of this system is shown in Figure 14-11.</t>
  </si>
  <si>
    <t>Example 14-3 -- Estimate the horsepower and condenser duty requirements for a single-stage propylene refrigeration system that will provide 25 MMbtu/hr of process chilling at a refrigerant level of -20 F.</t>
  </si>
  <si>
    <r>
      <t xml:space="preserve">Example 14-1 -- Calculate the horsepower and condenser duty required for the process shown in Fig 14-8 using propane refrigeration.  Design condensing temperature is 120 </t>
    </r>
    <r>
      <rPr>
        <b/>
        <sz val="11"/>
        <rFont val="Arial"/>
        <family val="2"/>
      </rPr>
      <t>°</t>
    </r>
    <r>
      <rPr>
        <b/>
        <sz val="11"/>
        <rFont val="Times New Roman"/>
        <family val="1"/>
      </rPr>
      <t>F.  The pressure drop from the chillers to the compressor suction is 1.5 psi.  The pressure drop from compressor discharge to the receiver is 10 psi.</t>
    </r>
  </si>
  <si>
    <t>GPSA Engineering Data Book 14th Edition</t>
  </si>
  <si>
    <t>REVISION</t>
  </si>
  <si>
    <t>DATE</t>
  </si>
  <si>
    <t>REASON(S) FOR REVISION</t>
  </si>
  <si>
    <t xml:space="preserve">Initial release </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</si>
  <si>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</si>
  <si>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</si>
  <si>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reference to or reliance on the information in this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</si>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</sst>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00"/>
    <numFmt numFmtId="165" formatCode="0.0"/>
    <numFmt numFmtId="166" formatCode="#,##0.0"/>
  </numFmts>
  <fonts count="48" x14ac:knownFonts="1">
    <font>
      <sz val="11"/>
      <color theme="1"/>
      <name val="Calibri"/>
      <family val="2"/>
      <scheme val="minor"/>
    </font>
    <font>
      <sz val="10"/>
      <name val="Times New Roman"/>
      <family val="1"/>
    </font>
    <font>
      <b/>
      <sz val="11"/>
      <name val="Times New Roman"/>
      <family val="1"/>
    </font>
    <font>
      <sz val="11"/>
      <name val="Times New Roman"/>
      <family val="1"/>
    </font>
    <font>
      <sz val="11"/>
      <color indexed="18"/>
      <name val="Times New Roman"/>
      <family val="1"/>
    </font>
    <font>
      <sz val="11"/>
      <name val="Arial"/>
      <family val="2"/>
    </font>
    <font>
      <vertAlign val="subscript"/>
      <sz val="11"/>
      <name val="Times New Roman"/>
      <family val="1"/>
    </font>
    <font>
      <vertAlign val="superscript"/>
      <sz val="11"/>
      <name val="Times New Roman"/>
      <family val="1"/>
    </font>
    <font>
      <sz val="11"/>
      <color indexed="16"/>
      <name val="Times New Roman"/>
      <family val="1"/>
    </font>
    <font>
      <b/>
      <sz val="11"/>
      <color indexed="18"/>
      <name val="Times New Roman"/>
      <family val="1"/>
    </font>
    <font>
      <sz val="11"/>
      <color indexed="18"/>
      <name val="Calibri"/>
      <family val="2"/>
    </font>
    <font>
      <sz val="8"/>
      <name val="Calibri"/>
      <family val="2"/>
    </font>
    <font>
      <sz val="10"/>
      <name val="Symbol"/>
      <family val="1"/>
      <charset val="2"/>
    </font>
    <font>
      <sz val="11"/>
      <name val="Symbol"/>
      <family val="1"/>
      <charset val="2"/>
    </font>
    <font>
      <sz val="11"/>
      <color indexed="10"/>
      <name val="Times New Roman"/>
      <family val="1"/>
    </font>
    <font>
      <vertAlign val="subscript"/>
      <sz val="11"/>
      <color indexed="16"/>
      <name val="Times New Roman"/>
      <family val="1"/>
    </font>
    <font>
      <sz val="11"/>
      <color indexed="16"/>
      <name val="Symbol"/>
      <family val="1"/>
      <charset val="2"/>
    </font>
    <font>
      <vertAlign val="superscript"/>
      <sz val="11"/>
      <color indexed="16"/>
      <name val="Times New Roman"/>
      <family val="1"/>
    </font>
    <font>
      <sz val="11"/>
      <name val="Arial"/>
      <family val="2"/>
    </font>
    <font>
      <u/>
      <sz val="11"/>
      <color indexed="16"/>
      <name val="Times New Roman"/>
      <family val="1"/>
    </font>
    <font>
      <sz val="11"/>
      <color indexed="62"/>
      <name val="Times New Roman"/>
      <family val="1"/>
    </font>
    <font>
      <b/>
      <sz val="11"/>
      <color indexed="62"/>
      <name val="Times New Roman"/>
      <family val="1"/>
    </font>
    <font>
      <b/>
      <vertAlign val="subscript"/>
      <sz val="11"/>
      <color indexed="62"/>
      <name val="Times New Roman"/>
      <family val="1"/>
    </font>
    <font>
      <b/>
      <vertAlign val="subscript"/>
      <sz val="11"/>
      <color indexed="18"/>
      <name val="Times New Roman"/>
      <family val="1"/>
    </font>
    <font>
      <b/>
      <sz val="11"/>
      <color indexed="18"/>
      <name val="Symbol"/>
      <family val="1"/>
      <charset val="2"/>
    </font>
    <font>
      <sz val="11"/>
      <color theme="1"/>
      <name val="Calibri"/>
      <family val="2"/>
      <scheme val="minor"/>
    </font>
    <font>
      <sz val="11"/>
      <color rgb="FFFF0000"/>
      <name val="Times New Roman"/>
      <family val="1"/>
    </font>
    <font>
      <sz val="11"/>
      <color theme="5" tint="-0.249977111117893"/>
      <name val="Times New Roman"/>
      <family val="1"/>
    </font>
    <font>
      <b/>
      <u/>
      <sz val="14"/>
      <color theme="1"/>
      <name val="Times New Roman"/>
      <family val="1"/>
    </font>
    <font>
      <sz val="11"/>
      <color theme="1"/>
      <name val="Times New Roman"/>
      <family val="1"/>
    </font>
    <font>
      <b/>
      <u/>
      <sz val="11"/>
      <color theme="1"/>
      <name val="Times New Roman"/>
      <family val="1"/>
    </font>
    <font>
      <u/>
      <sz val="11"/>
      <color theme="1"/>
      <name val="Times New Roman"/>
      <family val="1"/>
    </font>
    <font>
      <b/>
      <sz val="11"/>
      <name val="Arial"/>
      <family val="2"/>
    </font>
    <font>
      <sz val="11"/>
      <name val="Calibri"/>
      <family val="2"/>
    </font>
    <font>
      <sz val="11"/>
      <name val="Calibri"/>
      <family val="2"/>
      <scheme val="minor"/>
    </font>
    <font>
      <sz val="11"/>
      <color rgb="FF800000"/>
      <name val="Times New Roman"/>
      <family val="1"/>
    </font>
    <font>
      <vertAlign val="superscript"/>
      <sz val="11"/>
      <color rgb="FF800000"/>
      <name val="Times New Roman"/>
      <family val="1"/>
    </font>
    <font>
      <vertAlign val="subscript"/>
      <sz val="11"/>
      <color rgb="FF800000"/>
      <name val="Times New Roman"/>
      <family val="1"/>
    </font>
    <font>
      <sz val="11"/>
      <color rgb="FF800000"/>
      <name val="Symbol"/>
      <family val="1"/>
      <charset val="2"/>
    </font>
    <font>
      <u/>
      <sz val="11"/>
      <name val="Times New Roman"/>
      <family val="1"/>
    </font>
    <font>
      <b/>
      <sz val="11"/>
      <color rgb="FF000080"/>
      <name val="Times New Roman"/>
      <family val="1"/>
    </font>
    <font>
      <b/>
      <vertAlign val="subscript"/>
      <sz val="11"/>
      <color rgb="FF000080"/>
      <name val="Times New Roman"/>
      <family val="1"/>
    </font>
    <font>
      <sz val="11"/>
      <color rgb="FF3333FF"/>
      <name val="Times New Roman"/>
      <family val="1"/>
    </font>
    <font>
      <sz val="11"/>
      <color theme="1"/>
      <name val="Calibri"/>
      <family val="2"/>
    </font>
    <font>
      <b/>
      <sz val="11"/>
      <color theme="1"/>
      <name val="Times New Roman"/>
      <family val="1"/>
    </font>
    <font>
      <sz val="10"/>
      <name val="Arial"/>
      <family val="2"/>
    </font>
    <font>
      <b/>
      <sz val="10"/>
      <name val="Times New Roman"/>
      <family val="1"/>
    </font>
    <font>
      <sz val="11"/>
      <color rgb="FFC00000"/>
      <name val="Times New Roman"/>
      <family val="1"/>
    </font>
  </fonts>
  <fills count="5">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0" tint="-0.14999847407452621"/>
        <bgColor indexed="64"/>
      </patternFill>
    </fill>
  </fills>
  <borders count="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25" fillId="0" borderId="0" applyFont="0" applyFill="0" applyBorder="0" applyAlignment="0" applyProtection="0"/>
    <xf numFmtId="0" fontId="45" fillId="0" borderId="0"/>
  </cellStyleXfs>
  <cellXfs count="177">
    <xf numFmtId="0" fontId="0" fillId="0" borderId="0" xfId="0"/>
    <xf numFmtId="0" fontId="4" fillId="2" borderId="0" xfId="0" applyFont="1" applyFill="1" applyBorder="1" applyProtection="1"/>
    <xf numFmtId="0" fontId="3" fillId="0" borderId="0" xfId="0" applyFont="1" applyProtection="1"/>
    <xf numFmtId="0" fontId="3" fillId="2" borderId="0" xfId="0" applyFont="1" applyFill="1" applyBorder="1" applyProtection="1"/>
    <xf numFmtId="0" fontId="3" fillId="2" borderId="0" xfId="0" applyFont="1" applyFill="1" applyBorder="1" applyAlignment="1" applyProtection="1">
      <alignment horizontal="center"/>
    </xf>
    <xf numFmtId="0" fontId="4" fillId="2" borderId="0" xfId="0" applyFont="1" applyFill="1" applyBorder="1" applyAlignment="1" applyProtection="1">
      <alignment horizontal="left"/>
    </xf>
    <xf numFmtId="166" fontId="3" fillId="2" borderId="0" xfId="0" applyNumberFormat="1" applyFont="1" applyFill="1" applyBorder="1" applyAlignment="1" applyProtection="1">
      <alignment horizontal="center"/>
    </xf>
    <xf numFmtId="0" fontId="3" fillId="2" borderId="0" xfId="0" applyFont="1" applyFill="1" applyBorder="1" applyAlignment="1" applyProtection="1">
      <alignment horizontal="right"/>
    </xf>
    <xf numFmtId="0" fontId="13" fillId="2" borderId="0" xfId="0" applyFont="1" applyFill="1" applyBorder="1" applyAlignment="1" applyProtection="1">
      <alignment horizontal="left"/>
    </xf>
    <xf numFmtId="164" fontId="3" fillId="2" borderId="0" xfId="0" applyNumberFormat="1" applyFont="1" applyFill="1" applyBorder="1" applyAlignment="1" applyProtection="1">
      <alignment horizontal="center"/>
    </xf>
    <xf numFmtId="0" fontId="3" fillId="2" borderId="0" xfId="0" applyFont="1" applyFill="1" applyBorder="1" applyAlignment="1" applyProtection="1">
      <alignment horizontal="left"/>
    </xf>
    <xf numFmtId="0" fontId="8" fillId="2" borderId="0" xfId="0" applyFont="1" applyFill="1" applyBorder="1" applyProtection="1"/>
    <xf numFmtId="0" fontId="8" fillId="2" borderId="0" xfId="0" applyFont="1" applyFill="1" applyBorder="1" applyAlignment="1" applyProtection="1">
      <alignment horizontal="center"/>
    </xf>
    <xf numFmtId="0" fontId="8" fillId="2" borderId="0" xfId="0" applyFont="1" applyFill="1" applyBorder="1" applyAlignment="1" applyProtection="1">
      <alignment horizontal="right"/>
    </xf>
    <xf numFmtId="1" fontId="8" fillId="2" borderId="0" xfId="0" applyNumberFormat="1" applyFont="1" applyFill="1" applyBorder="1" applyAlignment="1" applyProtection="1">
      <alignment horizontal="left"/>
    </xf>
    <xf numFmtId="0" fontId="16" fillId="2" borderId="0" xfId="0" applyFont="1" applyFill="1" applyBorder="1" applyAlignment="1" applyProtection="1">
      <alignment horizontal="left"/>
    </xf>
    <xf numFmtId="0" fontId="16" fillId="2" borderId="0" xfId="0" applyFont="1" applyFill="1" applyBorder="1" applyAlignment="1" applyProtection="1">
      <alignment horizontal="right"/>
    </xf>
    <xf numFmtId="0" fontId="21" fillId="2" borderId="0" xfId="0" applyFont="1" applyFill="1" applyBorder="1" applyAlignment="1" applyProtection="1">
      <alignment horizontal="right"/>
    </xf>
    <xf numFmtId="0" fontId="21" fillId="2" borderId="0" xfId="0" applyFont="1" applyFill="1" applyBorder="1" applyAlignment="1" applyProtection="1">
      <alignment horizontal="center"/>
    </xf>
    <xf numFmtId="0" fontId="21" fillId="2" borderId="0" xfId="0" applyFont="1" applyFill="1" applyBorder="1" applyAlignment="1" applyProtection="1">
      <alignment horizontal="left"/>
    </xf>
    <xf numFmtId="3" fontId="21" fillId="2" borderId="0" xfId="0" applyNumberFormat="1" applyFont="1" applyFill="1" applyBorder="1" applyAlignment="1" applyProtection="1">
      <alignment horizontal="left"/>
    </xf>
    <xf numFmtId="1" fontId="4" fillId="2" borderId="0" xfId="0" applyNumberFormat="1" applyFont="1" applyFill="1" applyBorder="1" applyAlignment="1" applyProtection="1">
      <alignment horizontal="left"/>
    </xf>
    <xf numFmtId="0" fontId="14" fillId="2" borderId="0" xfId="0" applyFont="1" applyFill="1" applyBorder="1" applyProtection="1"/>
    <xf numFmtId="1" fontId="21" fillId="2" borderId="0" xfId="0" applyNumberFormat="1" applyFont="1" applyFill="1" applyBorder="1" applyAlignment="1" applyProtection="1">
      <alignment horizontal="left"/>
    </xf>
    <xf numFmtId="0" fontId="21" fillId="2" borderId="0" xfId="0" applyFont="1" applyFill="1" applyBorder="1" applyProtection="1"/>
    <xf numFmtId="0" fontId="27" fillId="0" borderId="0" xfId="0" applyFont="1" applyProtection="1"/>
    <xf numFmtId="0" fontId="3" fillId="3" borderId="0" xfId="0" applyFont="1" applyFill="1" applyBorder="1" applyAlignment="1" applyProtection="1">
      <alignment horizontal="center"/>
      <protection locked="0"/>
    </xf>
    <xf numFmtId="0" fontId="9" fillId="2" borderId="0" xfId="0" applyFont="1" applyFill="1" applyBorder="1" applyAlignment="1" applyProtection="1">
      <alignment horizontal="center"/>
    </xf>
    <xf numFmtId="1" fontId="9" fillId="2" borderId="0" xfId="0" applyNumberFormat="1" applyFont="1" applyFill="1" applyBorder="1" applyAlignment="1" applyProtection="1">
      <alignment horizontal="left"/>
    </xf>
    <xf numFmtId="0" fontId="9" fillId="2" borderId="0" xfId="0" applyFont="1" applyFill="1" applyBorder="1" applyAlignment="1" applyProtection="1">
      <alignment horizontal="left"/>
    </xf>
    <xf numFmtId="0" fontId="9" fillId="2" borderId="0" xfId="0" applyFont="1" applyFill="1" applyBorder="1" applyAlignment="1" applyProtection="1">
      <alignment horizontal="right"/>
    </xf>
    <xf numFmtId="0" fontId="24" fillId="2" borderId="0" xfId="0" applyFont="1" applyFill="1" applyBorder="1" applyAlignment="1" applyProtection="1">
      <alignment horizontal="left"/>
    </xf>
    <xf numFmtId="3" fontId="9" fillId="2" borderId="0" xfId="0" applyNumberFormat="1" applyFont="1" applyFill="1" applyBorder="1" applyAlignment="1" applyProtection="1">
      <alignment horizontal="left"/>
    </xf>
    <xf numFmtId="0" fontId="35" fillId="2" borderId="0" xfId="0" applyFont="1" applyFill="1" applyBorder="1" applyAlignment="1" applyProtection="1">
      <alignment horizontal="center"/>
    </xf>
    <xf numFmtId="0" fontId="35" fillId="2" borderId="0" xfId="0" applyFont="1" applyFill="1" applyBorder="1" applyProtection="1"/>
    <xf numFmtId="0" fontId="35" fillId="2" borderId="0" xfId="0" applyFont="1" applyFill="1" applyBorder="1" applyAlignment="1" applyProtection="1">
      <alignment horizontal="right"/>
    </xf>
    <xf numFmtId="0" fontId="38" fillId="2" borderId="0" xfId="0" applyFont="1" applyFill="1" applyBorder="1" applyAlignment="1" applyProtection="1">
      <alignment horizontal="left"/>
    </xf>
    <xf numFmtId="2" fontId="21" fillId="2" borderId="0" xfId="0" applyNumberFormat="1" applyFont="1" applyFill="1" applyBorder="1" applyAlignment="1" applyProtection="1">
      <alignment horizontal="left"/>
    </xf>
    <xf numFmtId="1" fontId="3" fillId="2" borderId="0" xfId="0" applyNumberFormat="1" applyFont="1" applyFill="1" applyBorder="1" applyAlignment="1" applyProtection="1">
      <alignment horizontal="center"/>
    </xf>
    <xf numFmtId="3" fontId="3" fillId="2" borderId="0" xfId="0" applyNumberFormat="1" applyFont="1" applyFill="1" applyBorder="1" applyAlignment="1" applyProtection="1">
      <alignment horizontal="center"/>
    </xf>
    <xf numFmtId="0" fontId="40" fillId="2" borderId="0" xfId="0" applyFont="1" applyFill="1" applyBorder="1" applyAlignment="1" applyProtection="1">
      <alignment horizontal="right"/>
    </xf>
    <xf numFmtId="0" fontId="40" fillId="2" borderId="0" xfId="0" applyFont="1" applyFill="1" applyBorder="1" applyAlignment="1" applyProtection="1">
      <alignment horizontal="left"/>
    </xf>
    <xf numFmtId="0" fontId="35" fillId="2" borderId="0" xfId="0" applyFont="1" applyFill="1" applyBorder="1" applyAlignment="1" applyProtection="1">
      <alignment horizontal="left"/>
    </xf>
    <xf numFmtId="0" fontId="3" fillId="2" borderId="0" xfId="0" applyFont="1" applyFill="1" applyBorder="1" applyAlignment="1" applyProtection="1">
      <alignment wrapText="1"/>
    </xf>
    <xf numFmtId="0" fontId="18" fillId="2" borderId="0" xfId="0" applyFont="1" applyFill="1" applyBorder="1" applyAlignment="1" applyProtection="1"/>
    <xf numFmtId="0" fontId="8" fillId="2" borderId="0" xfId="0" applyFont="1" applyFill="1" applyBorder="1" applyAlignment="1" applyProtection="1">
      <alignment horizontal="left"/>
    </xf>
    <xf numFmtId="0" fontId="4" fillId="2" borderId="0" xfId="0" applyFont="1" applyFill="1" applyBorder="1" applyAlignment="1" applyProtection="1">
      <alignment horizontal="center"/>
    </xf>
    <xf numFmtId="2" fontId="35" fillId="2" borderId="0" xfId="0" applyNumberFormat="1" applyFont="1" applyFill="1" applyBorder="1" applyAlignment="1" applyProtection="1">
      <alignment horizontal="center"/>
    </xf>
    <xf numFmtId="1" fontId="8" fillId="2" borderId="0" xfId="0" applyNumberFormat="1" applyFont="1" applyFill="1" applyBorder="1" applyAlignment="1" applyProtection="1">
      <alignment horizontal="center"/>
    </xf>
    <xf numFmtId="3" fontId="8" fillId="2" borderId="0" xfId="0" applyNumberFormat="1" applyFont="1" applyFill="1" applyBorder="1" applyAlignment="1" applyProtection="1">
      <alignment horizontal="center"/>
    </xf>
    <xf numFmtId="1" fontId="35" fillId="2" borderId="0" xfId="0" applyNumberFormat="1" applyFont="1" applyFill="1" applyBorder="1" applyAlignment="1" applyProtection="1">
      <alignment horizontal="center"/>
    </xf>
    <xf numFmtId="3" fontId="35" fillId="2" borderId="0" xfId="0" applyNumberFormat="1" applyFont="1" applyFill="1" applyBorder="1" applyAlignment="1" applyProtection="1">
      <alignment horizontal="center"/>
    </xf>
    <xf numFmtId="3" fontId="21" fillId="2" borderId="0" xfId="0" applyNumberFormat="1" applyFont="1" applyFill="1" applyBorder="1" applyAlignment="1" applyProtection="1">
      <alignment horizontal="center"/>
    </xf>
    <xf numFmtId="1" fontId="21" fillId="2" borderId="0" xfId="0" applyNumberFormat="1" applyFont="1" applyFill="1" applyBorder="1" applyAlignment="1" applyProtection="1">
      <alignment horizontal="center"/>
    </xf>
    <xf numFmtId="165" fontId="21" fillId="2" borderId="0" xfId="0" applyNumberFormat="1" applyFont="1" applyFill="1" applyBorder="1" applyAlignment="1" applyProtection="1">
      <alignment horizontal="center"/>
    </xf>
    <xf numFmtId="3" fontId="3" fillId="3" borderId="0" xfId="0" applyNumberFormat="1" applyFont="1" applyFill="1" applyBorder="1" applyAlignment="1" applyProtection="1">
      <alignment horizontal="center"/>
      <protection locked="0"/>
    </xf>
    <xf numFmtId="37" fontId="3" fillId="3" borderId="0" xfId="1" applyNumberFormat="1" applyFont="1" applyFill="1" applyBorder="1" applyAlignment="1" applyProtection="1">
      <alignment horizontal="center"/>
      <protection locked="0"/>
    </xf>
    <xf numFmtId="0" fontId="42" fillId="2" borderId="0" xfId="0" applyFont="1" applyFill="1" applyBorder="1" applyProtection="1"/>
    <xf numFmtId="0" fontId="29" fillId="2" borderId="0" xfId="0" applyFont="1" applyFill="1" applyBorder="1" applyAlignment="1" applyProtection="1">
      <alignment horizontal="center"/>
    </xf>
    <xf numFmtId="0" fontId="29" fillId="2" borderId="0" xfId="0" applyFont="1" applyFill="1" applyBorder="1" applyAlignment="1" applyProtection="1">
      <alignment horizontal="left"/>
    </xf>
    <xf numFmtId="0" fontId="29" fillId="2" borderId="0" xfId="0" applyFont="1" applyFill="1" applyBorder="1" applyProtection="1"/>
    <xf numFmtId="164" fontId="29" fillId="2" borderId="0" xfId="0" applyNumberFormat="1" applyFont="1" applyFill="1" applyBorder="1" applyAlignment="1" applyProtection="1">
      <alignment horizontal="center"/>
    </xf>
    <xf numFmtId="0" fontId="44" fillId="2" borderId="0" xfId="0" applyFont="1" applyFill="1" applyBorder="1" applyProtection="1"/>
    <xf numFmtId="2" fontId="3" fillId="3" borderId="0" xfId="0" applyNumberFormat="1" applyFont="1" applyFill="1" applyBorder="1" applyAlignment="1" applyProtection="1">
      <alignment horizontal="center"/>
      <protection locked="0"/>
    </xf>
    <xf numFmtId="165" fontId="3" fillId="3" borderId="0" xfId="0" applyNumberFormat="1" applyFont="1" applyFill="1" applyBorder="1" applyAlignment="1" applyProtection="1">
      <alignment horizontal="center"/>
      <protection locked="0"/>
    </xf>
    <xf numFmtId="1" fontId="3" fillId="3" borderId="0" xfId="0" applyNumberFormat="1" applyFont="1" applyFill="1" applyBorder="1" applyAlignment="1" applyProtection="1">
      <alignment horizontal="center"/>
      <protection locked="0"/>
    </xf>
    <xf numFmtId="0" fontId="30" fillId="2" borderId="0" xfId="0" applyFont="1" applyFill="1" applyBorder="1" applyAlignment="1" applyProtection="1">
      <alignment horizontal="left"/>
    </xf>
    <xf numFmtId="0" fontId="2" fillId="2" borderId="0" xfId="0" applyFont="1" applyFill="1" applyBorder="1" applyProtection="1"/>
    <xf numFmtId="0" fontId="3" fillId="0" borderId="0" xfId="2" applyFont="1" applyProtection="1"/>
    <xf numFmtId="0" fontId="45" fillId="0" borderId="0" xfId="2" applyProtection="1"/>
    <xf numFmtId="0" fontId="0" fillId="0" borderId="0" xfId="0" applyProtection="1"/>
    <xf numFmtId="0" fontId="46" fillId="4" borderId="2" xfId="2" applyFont="1" applyFill="1" applyBorder="1" applyAlignment="1" applyProtection="1">
      <alignment horizontal="center"/>
    </xf>
    <xf numFmtId="0" fontId="46" fillId="4" borderId="2" xfId="2" applyFont="1" applyFill="1" applyBorder="1" applyAlignment="1" applyProtection="1">
      <alignment horizontal="left"/>
    </xf>
    <xf numFmtId="0" fontId="3" fillId="0" borderId="2" xfId="2" applyFont="1" applyBorder="1" applyAlignment="1" applyProtection="1">
      <alignment horizontal="center"/>
    </xf>
    <xf numFmtId="14" fontId="3" fillId="0" borderId="2" xfId="2" applyNumberFormat="1" applyFont="1" applyBorder="1" applyAlignment="1" applyProtection="1">
      <alignment horizontal="center"/>
    </xf>
    <xf numFmtId="0" fontId="3" fillId="0" borderId="2" xfId="2" applyFont="1" applyBorder="1" applyProtection="1"/>
    <xf numFmtId="0" fontId="1" fillId="0" borderId="2" xfId="2" applyFont="1" applyBorder="1" applyProtection="1"/>
    <xf numFmtId="0" fontId="0" fillId="0" borderId="0" xfId="0" applyFont="1" applyAlignment="1" applyProtection="1">
      <alignment horizontal="center" vertical="top"/>
    </xf>
    <xf numFmtId="0" fontId="3" fillId="0" borderId="0" xfId="0" applyFont="1" applyAlignment="1" applyProtection="1">
      <alignment vertical="top" wrapText="1"/>
    </xf>
    <xf numFmtId="0" fontId="3" fillId="0" borderId="0" xfId="0" applyFont="1" applyAlignment="1" applyProtection="1">
      <alignment horizontal="center" vertical="top"/>
    </xf>
    <xf numFmtId="0" fontId="1" fillId="0" borderId="0" xfId="0" applyFont="1" applyProtection="1"/>
    <xf numFmtId="0" fontId="2" fillId="0" borderId="0" xfId="0" applyFont="1" applyAlignment="1" applyProtection="1">
      <alignment horizontal="center" vertical="top"/>
    </xf>
    <xf numFmtId="0" fontId="12" fillId="0" borderId="0" xfId="0" applyFont="1" applyProtection="1"/>
    <xf numFmtId="0" fontId="0" fillId="0" borderId="0" xfId="0" quotePrefix="1" applyFont="1" applyAlignment="1" applyProtection="1">
      <alignment horizontal="center" vertical="top"/>
    </xf>
    <xf numFmtId="0" fontId="13" fillId="0" borderId="0" xfId="0" applyFont="1" applyAlignment="1" applyProtection="1">
      <alignment horizontal="center" vertical="top"/>
    </xf>
    <xf numFmtId="0" fontId="33" fillId="0" borderId="0" xfId="0" applyFont="1" applyAlignment="1" applyProtection="1">
      <alignment vertical="top" wrapText="1"/>
    </xf>
    <xf numFmtId="0" fontId="3" fillId="0" borderId="0" xfId="2" applyFont="1" applyProtection="1">
      <protection locked="0"/>
    </xf>
    <xf numFmtId="0" fontId="3" fillId="0" borderId="0" xfId="0" applyFont="1" applyAlignment="1" applyProtection="1">
      <alignment horizontal="center"/>
      <protection locked="0"/>
    </xf>
    <xf numFmtId="0" fontId="3" fillId="0" borderId="0" xfId="0" applyFont="1" applyProtection="1">
      <protection locked="0"/>
    </xf>
    <xf numFmtId="0" fontId="2" fillId="3" borderId="0" xfId="0" applyFont="1" applyFill="1" applyBorder="1" applyProtection="1">
      <protection locked="0"/>
    </xf>
    <xf numFmtId="0" fontId="2" fillId="3" borderId="0" xfId="0" applyFont="1" applyFill="1" applyBorder="1" applyAlignment="1" applyProtection="1">
      <alignment horizontal="center"/>
      <protection locked="0"/>
    </xf>
    <xf numFmtId="0" fontId="3" fillId="3" borderId="0" xfId="0" applyFont="1" applyFill="1" applyBorder="1" applyProtection="1">
      <protection locked="0"/>
    </xf>
    <xf numFmtId="0" fontId="4" fillId="3" borderId="0" xfId="0" applyFont="1" applyFill="1" applyBorder="1" applyProtection="1">
      <protection locked="0"/>
    </xf>
    <xf numFmtId="0" fontId="4" fillId="3" borderId="0" xfId="0" applyFont="1" applyFill="1" applyBorder="1" applyAlignment="1" applyProtection="1">
      <alignment horizontal="left"/>
      <protection locked="0"/>
    </xf>
    <xf numFmtId="0" fontId="13" fillId="3" borderId="0" xfId="0" applyFont="1" applyFill="1" applyBorder="1" applyAlignment="1" applyProtection="1">
      <alignment horizontal="center"/>
      <protection locked="0"/>
    </xf>
    <xf numFmtId="0" fontId="26" fillId="3" borderId="0" xfId="0" applyFont="1" applyFill="1" applyBorder="1" applyProtection="1">
      <protection locked="0"/>
    </xf>
    <xf numFmtId="0" fontId="29" fillId="3" borderId="0" xfId="0" applyFont="1" applyFill="1" applyBorder="1" applyProtection="1">
      <protection locked="0"/>
    </xf>
    <xf numFmtId="0" fontId="34" fillId="3" borderId="0" xfId="0" applyFont="1" applyFill="1" applyBorder="1" applyAlignment="1" applyProtection="1">
      <alignment horizontal="center"/>
      <protection locked="0"/>
    </xf>
    <xf numFmtId="166" fontId="3" fillId="3" borderId="0" xfId="0" applyNumberFormat="1" applyFont="1" applyFill="1" applyBorder="1" applyAlignment="1" applyProtection="1">
      <alignment horizontal="center"/>
      <protection locked="0"/>
    </xf>
    <xf numFmtId="0" fontId="3" fillId="3" borderId="0" xfId="0" quotePrefix="1" applyFont="1" applyFill="1" applyBorder="1" applyProtection="1">
      <protection locked="0"/>
    </xf>
    <xf numFmtId="0" fontId="3" fillId="0" borderId="0" xfId="0" applyFont="1" applyFill="1" applyBorder="1" applyProtection="1">
      <protection locked="0"/>
    </xf>
    <xf numFmtId="0" fontId="3" fillId="0" borderId="0" xfId="0" applyFont="1" applyFill="1" applyBorder="1" applyAlignment="1" applyProtection="1">
      <alignment horizontal="center"/>
      <protection locked="0"/>
    </xf>
    <xf numFmtId="0" fontId="34" fillId="0" borderId="0" xfId="0" applyFont="1" applyFill="1" applyBorder="1" applyAlignment="1" applyProtection="1">
      <alignment horizontal="center"/>
      <protection locked="0"/>
    </xf>
    <xf numFmtId="0" fontId="29" fillId="0" borderId="0" xfId="0" applyFont="1" applyFill="1" applyBorder="1" applyProtection="1">
      <protection locked="0"/>
    </xf>
    <xf numFmtId="0" fontId="47" fillId="0" borderId="0" xfId="2" applyFont="1" applyFill="1" applyProtection="1">
      <protection locked="0"/>
    </xf>
    <xf numFmtId="0" fontId="4" fillId="0" borderId="0" xfId="0" applyFont="1" applyFill="1" applyBorder="1" applyProtection="1">
      <protection locked="0"/>
    </xf>
    <xf numFmtId="0" fontId="47" fillId="0" borderId="0" xfId="2" applyFont="1" applyProtection="1">
      <protection locked="0"/>
    </xf>
    <xf numFmtId="0" fontId="3" fillId="0" borderId="0" xfId="0" applyFont="1" applyFill="1" applyBorder="1" applyAlignment="1" applyProtection="1">
      <alignment horizontal="right"/>
      <protection locked="0"/>
    </xf>
    <xf numFmtId="0" fontId="13" fillId="0" borderId="0" xfId="0" applyFont="1" applyFill="1" applyBorder="1" applyAlignment="1" applyProtection="1">
      <alignment horizontal="left"/>
      <protection locked="0"/>
    </xf>
    <xf numFmtId="164" fontId="3" fillId="0" borderId="0" xfId="0" applyNumberFormat="1" applyFont="1" applyFill="1" applyBorder="1" applyAlignment="1" applyProtection="1">
      <alignment horizontal="center"/>
      <protection locked="0"/>
    </xf>
    <xf numFmtId="0" fontId="3" fillId="0" borderId="0" xfId="0" applyFont="1" applyFill="1" applyBorder="1" applyAlignment="1" applyProtection="1">
      <alignment horizontal="left"/>
      <protection locked="0"/>
    </xf>
    <xf numFmtId="0" fontId="19" fillId="0" borderId="0" xfId="0" applyFont="1" applyFill="1" applyBorder="1" applyAlignment="1" applyProtection="1">
      <alignment horizontal="left"/>
      <protection locked="0"/>
    </xf>
    <xf numFmtId="0" fontId="19" fillId="0" borderId="0" xfId="0" applyFont="1" applyFill="1" applyBorder="1" applyAlignment="1" applyProtection="1">
      <alignment horizontal="center"/>
      <protection locked="0"/>
    </xf>
    <xf numFmtId="0" fontId="8" fillId="0" borderId="0" xfId="0" applyFont="1" applyFill="1" applyBorder="1" applyProtection="1">
      <protection locked="0"/>
    </xf>
    <xf numFmtId="0" fontId="8" fillId="0" borderId="0" xfId="0" applyFont="1" applyFill="1" applyBorder="1" applyAlignment="1" applyProtection="1">
      <alignment horizontal="center"/>
      <protection locked="0"/>
    </xf>
    <xf numFmtId="0" fontId="8" fillId="0" borderId="0" xfId="0" applyFont="1" applyFill="1" applyBorder="1" applyAlignment="1" applyProtection="1">
      <alignment horizontal="left"/>
      <protection locked="0"/>
    </xf>
    <xf numFmtId="0" fontId="8" fillId="0" borderId="0" xfId="0" applyFont="1" applyFill="1" applyBorder="1" applyAlignment="1" applyProtection="1">
      <alignment horizontal="right"/>
      <protection locked="0"/>
    </xf>
    <xf numFmtId="2" fontId="3" fillId="0" borderId="0" xfId="0" applyNumberFormat="1" applyFont="1" applyFill="1" applyBorder="1" applyAlignment="1" applyProtection="1">
      <alignment horizontal="left"/>
      <protection locked="0"/>
    </xf>
    <xf numFmtId="0" fontId="8" fillId="0" borderId="0" xfId="0" applyFont="1" applyFill="1" applyBorder="1" applyAlignment="1" applyProtection="1">
      <protection locked="0"/>
    </xf>
    <xf numFmtId="1" fontId="8" fillId="0" borderId="0" xfId="0" applyNumberFormat="1" applyFont="1" applyFill="1" applyBorder="1" applyAlignment="1" applyProtection="1">
      <alignment horizontal="left"/>
      <protection locked="0"/>
    </xf>
    <xf numFmtId="3" fontId="8" fillId="0" borderId="0" xfId="0" applyNumberFormat="1" applyFont="1" applyFill="1" applyBorder="1" applyAlignment="1" applyProtection="1">
      <alignment horizontal="left"/>
      <protection locked="0"/>
    </xf>
    <xf numFmtId="0" fontId="16" fillId="0" borderId="0" xfId="0" applyFont="1" applyFill="1" applyBorder="1" applyAlignment="1" applyProtection="1">
      <alignment horizontal="left"/>
      <protection locked="0"/>
    </xf>
    <xf numFmtId="3" fontId="3" fillId="0" borderId="0" xfId="0" applyNumberFormat="1" applyFont="1" applyFill="1" applyBorder="1" applyAlignment="1" applyProtection="1">
      <alignment horizontal="left"/>
      <protection locked="0"/>
    </xf>
    <xf numFmtId="0" fontId="16" fillId="0" borderId="0" xfId="0" applyFont="1" applyFill="1" applyBorder="1" applyAlignment="1" applyProtection="1">
      <alignment horizontal="right"/>
      <protection locked="0"/>
    </xf>
    <xf numFmtId="0" fontId="16" fillId="0" borderId="0" xfId="0" applyFont="1" applyFill="1" applyBorder="1" applyAlignment="1" applyProtection="1">
      <alignment horizontal="center"/>
      <protection locked="0"/>
    </xf>
    <xf numFmtId="37" fontId="8" fillId="0" borderId="0" xfId="1" applyNumberFormat="1" applyFont="1" applyFill="1" applyBorder="1" applyAlignment="1" applyProtection="1">
      <alignment horizontal="left"/>
      <protection locked="0"/>
    </xf>
    <xf numFmtId="1" fontId="4" fillId="0" borderId="0" xfId="0" applyNumberFormat="1" applyFont="1" applyFill="1" applyBorder="1" applyAlignment="1" applyProtection="1">
      <alignment horizontal="left"/>
      <protection locked="0"/>
    </xf>
    <xf numFmtId="0" fontId="4" fillId="0" borderId="0" xfId="0" applyFont="1" applyFill="1" applyBorder="1" applyAlignment="1" applyProtection="1">
      <alignment horizontal="left"/>
      <protection locked="0"/>
    </xf>
    <xf numFmtId="0" fontId="21" fillId="0" borderId="0" xfId="0" applyFont="1" applyFill="1" applyBorder="1" applyAlignment="1" applyProtection="1">
      <alignment horizontal="right"/>
      <protection locked="0"/>
    </xf>
    <xf numFmtId="0" fontId="21" fillId="0" borderId="0" xfId="0" applyFont="1" applyFill="1" applyBorder="1" applyAlignment="1" applyProtection="1">
      <alignment horizontal="center"/>
      <protection locked="0"/>
    </xf>
    <xf numFmtId="0" fontId="21" fillId="0" borderId="0" xfId="0" applyFont="1" applyFill="1" applyBorder="1" applyAlignment="1" applyProtection="1">
      <alignment horizontal="left"/>
      <protection locked="0"/>
    </xf>
    <xf numFmtId="3" fontId="21" fillId="0" borderId="0" xfId="0" applyNumberFormat="1" applyFont="1" applyFill="1" applyBorder="1" applyAlignment="1" applyProtection="1">
      <alignment horizontal="left"/>
      <protection locked="0"/>
    </xf>
    <xf numFmtId="0" fontId="14" fillId="0" borderId="0" xfId="0" applyFont="1" applyFill="1" applyBorder="1" applyProtection="1">
      <protection locked="0"/>
    </xf>
    <xf numFmtId="1" fontId="21" fillId="0" borderId="0" xfId="0" applyNumberFormat="1" applyFont="1" applyFill="1" applyBorder="1" applyAlignment="1" applyProtection="1">
      <alignment horizontal="left"/>
      <protection locked="0"/>
    </xf>
    <xf numFmtId="0" fontId="21" fillId="0" borderId="0" xfId="0" applyFont="1" applyFill="1" applyBorder="1" applyProtection="1">
      <protection locked="0"/>
    </xf>
    <xf numFmtId="0" fontId="20" fillId="0" borderId="0" xfId="0" applyFont="1" applyFill="1" applyBorder="1" applyAlignment="1" applyProtection="1">
      <alignment horizontal="right"/>
      <protection locked="0"/>
    </xf>
    <xf numFmtId="0" fontId="20" fillId="0" borderId="0" xfId="0" applyFont="1" applyFill="1" applyBorder="1" applyAlignment="1" applyProtection="1">
      <alignment horizontal="center"/>
      <protection locked="0"/>
    </xf>
    <xf numFmtId="0" fontId="20" fillId="0" borderId="0" xfId="0" applyFont="1" applyFill="1" applyBorder="1" applyProtection="1">
      <protection locked="0"/>
    </xf>
    <xf numFmtId="0" fontId="20" fillId="0" borderId="0" xfId="0" applyFont="1" applyFill="1" applyBorder="1" applyAlignment="1" applyProtection="1">
      <protection locked="0"/>
    </xf>
    <xf numFmtId="0" fontId="20" fillId="0" borderId="0" xfId="0" applyFont="1" applyFill="1" applyBorder="1" applyAlignment="1" applyProtection="1">
      <alignment horizontal="left"/>
      <protection locked="0"/>
    </xf>
    <xf numFmtId="0" fontId="9" fillId="0" borderId="0" xfId="0" applyFont="1" applyFill="1" applyBorder="1" applyProtection="1">
      <protection locked="0"/>
    </xf>
    <xf numFmtId="0" fontId="9" fillId="0" borderId="0" xfId="0" applyFont="1" applyFill="1" applyBorder="1" applyAlignment="1" applyProtection="1">
      <alignment horizontal="center"/>
      <protection locked="0"/>
    </xf>
    <xf numFmtId="1" fontId="9" fillId="0" borderId="0" xfId="0" applyNumberFormat="1" applyFont="1" applyFill="1" applyBorder="1" applyAlignment="1" applyProtection="1">
      <alignment horizontal="left"/>
      <protection locked="0"/>
    </xf>
    <xf numFmtId="0" fontId="9" fillId="0" borderId="0" xfId="0" applyFont="1" applyFill="1" applyBorder="1" applyAlignment="1" applyProtection="1">
      <alignment horizontal="left"/>
      <protection locked="0"/>
    </xf>
    <xf numFmtId="0" fontId="9" fillId="0" borderId="0" xfId="0" applyFont="1" applyFill="1" applyBorder="1" applyAlignment="1" applyProtection="1">
      <alignment horizontal="right"/>
      <protection locked="0"/>
    </xf>
    <xf numFmtId="0" fontId="24" fillId="0" borderId="0" xfId="0" applyFont="1" applyFill="1" applyBorder="1" applyAlignment="1" applyProtection="1">
      <alignment horizontal="center"/>
      <protection locked="0"/>
    </xf>
    <xf numFmtId="0" fontId="3" fillId="3" borderId="0" xfId="0" applyFont="1" applyFill="1" applyBorder="1" applyAlignment="1" applyProtection="1">
      <alignment horizontal="left"/>
      <protection locked="0"/>
    </xf>
    <xf numFmtId="1" fontId="3" fillId="3" borderId="0" xfId="0" applyNumberFormat="1" applyFont="1" applyFill="1" applyBorder="1" applyAlignment="1" applyProtection="1">
      <alignment horizontal="left"/>
      <protection locked="0"/>
    </xf>
    <xf numFmtId="0" fontId="2" fillId="3" borderId="0" xfId="0" applyFont="1" applyFill="1" applyBorder="1" applyAlignment="1" applyProtection="1">
      <alignment horizontal="left"/>
      <protection locked="0"/>
    </xf>
    <xf numFmtId="0" fontId="39" fillId="3" borderId="0" xfId="0" applyFont="1" applyFill="1" applyBorder="1" applyAlignment="1" applyProtection="1">
      <alignment horizontal="left"/>
      <protection locked="0"/>
    </xf>
    <xf numFmtId="0" fontId="21" fillId="0" borderId="0" xfId="0" applyFont="1" applyProtection="1">
      <protection locked="0"/>
    </xf>
    <xf numFmtId="1" fontId="29" fillId="3" borderId="0" xfId="0" applyNumberFormat="1" applyFont="1" applyFill="1" applyBorder="1" applyAlignment="1" applyProtection="1">
      <alignment horizontal="left"/>
      <protection locked="0"/>
    </xf>
    <xf numFmtId="0" fontId="21" fillId="3" borderId="0" xfId="0" applyFont="1" applyFill="1" applyBorder="1" applyProtection="1">
      <protection locked="0"/>
    </xf>
    <xf numFmtId="0" fontId="21" fillId="3" borderId="0" xfId="0" applyFont="1" applyFill="1" applyBorder="1" applyAlignment="1" applyProtection="1">
      <alignment horizontal="center"/>
      <protection locked="0"/>
    </xf>
    <xf numFmtId="1" fontId="21" fillId="3" borderId="0" xfId="0" applyNumberFormat="1" applyFont="1" applyFill="1" applyBorder="1" applyAlignment="1" applyProtection="1">
      <alignment horizontal="left"/>
      <protection locked="0"/>
    </xf>
    <xf numFmtId="0" fontId="21" fillId="3" borderId="0" xfId="0" applyFont="1" applyFill="1" applyBorder="1" applyAlignment="1" applyProtection="1">
      <alignment horizontal="left"/>
      <protection locked="0"/>
    </xf>
    <xf numFmtId="0" fontId="21" fillId="3" borderId="0" xfId="0" applyFont="1" applyFill="1" applyBorder="1" applyAlignment="1" applyProtection="1">
      <alignment horizontal="right"/>
      <protection locked="0"/>
    </xf>
    <xf numFmtId="3" fontId="21" fillId="3" borderId="0" xfId="0" applyNumberFormat="1" applyFont="1" applyFill="1" applyBorder="1" applyAlignment="1" applyProtection="1">
      <alignment horizontal="left"/>
      <protection locked="0"/>
    </xf>
    <xf numFmtId="0" fontId="47" fillId="0" borderId="0" xfId="2" applyFont="1" applyFill="1" applyProtection="1"/>
    <xf numFmtId="0" fontId="47" fillId="0" borderId="0" xfId="2" applyFont="1" applyProtection="1"/>
    <xf numFmtId="0" fontId="29" fillId="0" borderId="0" xfId="0" applyFont="1" applyProtection="1"/>
    <xf numFmtId="0" fontId="28" fillId="0" borderId="0" xfId="0" applyFont="1" applyProtection="1"/>
    <xf numFmtId="0" fontId="30" fillId="0" borderId="0" xfId="0" applyFont="1" applyProtection="1"/>
    <xf numFmtId="0" fontId="29" fillId="0" borderId="0" xfId="0" applyFont="1" applyAlignment="1" applyProtection="1">
      <alignment horizontal="center"/>
    </xf>
    <xf numFmtId="0" fontId="31" fillId="0" borderId="0" xfId="0" applyFont="1" applyAlignment="1" applyProtection="1">
      <alignment horizontal="center"/>
    </xf>
    <xf numFmtId="0" fontId="2" fillId="0" borderId="0" xfId="0" applyFont="1" applyAlignment="1" applyProtection="1">
      <alignment horizontal="center" vertical="top" wrapText="1"/>
    </xf>
    <xf numFmtId="0" fontId="29" fillId="0" borderId="0" xfId="0" applyFont="1" applyAlignment="1" applyProtection="1">
      <alignment horizontal="center"/>
    </xf>
    <xf numFmtId="0" fontId="2" fillId="0" borderId="1" xfId="0" applyFont="1" applyBorder="1" applyAlignment="1" applyProtection="1">
      <alignment horizontal="center" vertical="top" wrapText="1"/>
    </xf>
    <xf numFmtId="0" fontId="29" fillId="0" borderId="1" xfId="0" applyFont="1" applyBorder="1" applyAlignment="1" applyProtection="1">
      <alignment horizontal="center"/>
    </xf>
    <xf numFmtId="0" fontId="2" fillId="0" borderId="0" xfId="0" applyFont="1" applyAlignment="1" applyProtection="1">
      <alignment horizontal="left"/>
    </xf>
    <xf numFmtId="0" fontId="8" fillId="0" borderId="0" xfId="0" applyFont="1" applyFill="1" applyBorder="1" applyAlignment="1" applyProtection="1">
      <alignment horizontal="left"/>
      <protection locked="0"/>
    </xf>
    <xf numFmtId="0" fontId="3" fillId="0" borderId="0" xfId="0" applyFont="1" applyFill="1" applyBorder="1" applyAlignment="1" applyProtection="1">
      <alignment horizontal="left"/>
      <protection locked="0"/>
    </xf>
    <xf numFmtId="0" fontId="3" fillId="0" borderId="0" xfId="0" applyFont="1" applyFill="1" applyBorder="1" applyAlignment="1" applyProtection="1">
      <alignment wrapText="1"/>
      <protection locked="0"/>
    </xf>
    <xf numFmtId="0" fontId="18" fillId="0" borderId="0" xfId="0" applyFont="1" applyFill="1" applyBorder="1" applyAlignment="1" applyProtection="1">
      <protection locked="0"/>
    </xf>
    <xf numFmtId="0" fontId="2" fillId="3" borderId="0"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xf>
    <xf numFmtId="0" fontId="2" fillId="3" borderId="0" xfId="0" applyFont="1" applyFill="1" applyBorder="1" applyAlignment="1" applyProtection="1">
      <alignment vertical="top" wrapText="1"/>
      <protection locked="0"/>
    </xf>
  </cellXfs>
  <cellStyles count="3">
    <cellStyle name="Comma" xfId="1" builtinId="3"/>
    <cellStyle name="Normal" xfId="0" builtinId="0"/>
    <cellStyle name="Normal 2" xfId="2"/>
  </cellStyles>
  <dxfs count="0"/>
  <tableStyles count="0" defaultTableStyle="TableStyleMedium9" defaultPivotStyle="PivotStyleLight16"/>
  <colors>
    <mruColors>
      <color rgb="FF3333FF"/>
      <color rgb="FF000080"/>
      <color rgb="FF800000"/>
      <color rgb="FFFFCC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4</xdr:row>
      <xdr:rowOff>95250</xdr:rowOff>
    </xdr:from>
    <xdr:to>
      <xdr:col>15</xdr:col>
      <xdr:colOff>120176</xdr:colOff>
      <xdr:row>35</xdr:row>
      <xdr:rowOff>19050</xdr:rowOff>
    </xdr:to>
    <xdr:pic>
      <xdr:nvPicPr>
        <xdr:cNvPr id="2" name="Picture 1"/>
        <xdr:cNvPicPr>
          <a:picLocks noChangeAspect="1"/>
        </xdr:cNvPicPr>
      </xdr:nvPicPr>
      <xdr:blipFill>
        <a:blip xmlns:r="http://schemas.openxmlformats.org/officeDocument/2006/relationships" r:embed="rId1"/>
        <a:stretch>
          <a:fillRect/>
        </a:stretch>
      </xdr:blipFill>
      <xdr:spPr>
        <a:xfrm>
          <a:off x="57150" y="95250"/>
          <a:ext cx="9207026" cy="5829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190499</xdr:rowOff>
    </xdr:from>
    <xdr:to>
      <xdr:col>9</xdr:col>
      <xdr:colOff>229889</xdr:colOff>
      <xdr:row>40</xdr:row>
      <xdr:rowOff>152400</xdr:rowOff>
    </xdr:to>
    <xdr:pic>
      <xdr:nvPicPr>
        <xdr:cNvPr id="2" name="Picture 1"/>
        <xdr:cNvPicPr>
          <a:picLocks noChangeAspect="1"/>
        </xdr:cNvPicPr>
      </xdr:nvPicPr>
      <xdr:blipFill>
        <a:blip xmlns:r="http://schemas.openxmlformats.org/officeDocument/2006/relationships" r:embed="rId1"/>
        <a:stretch>
          <a:fillRect/>
        </a:stretch>
      </xdr:blipFill>
      <xdr:spPr>
        <a:xfrm>
          <a:off x="609600" y="190499"/>
          <a:ext cx="5106689" cy="68199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10</xdr:col>
      <xdr:colOff>113600</xdr:colOff>
      <xdr:row>29</xdr:row>
      <xdr:rowOff>189905</xdr:rowOff>
    </xdr:to>
    <xdr:pic>
      <xdr:nvPicPr>
        <xdr:cNvPr id="2" name="Picture 1"/>
        <xdr:cNvPicPr>
          <a:picLocks noChangeAspect="1"/>
        </xdr:cNvPicPr>
      </xdr:nvPicPr>
      <xdr:blipFill>
        <a:blip xmlns:r="http://schemas.openxmlformats.org/officeDocument/2006/relationships" r:embed="rId1"/>
        <a:stretch>
          <a:fillRect/>
        </a:stretch>
      </xdr:blipFill>
      <xdr:spPr>
        <a:xfrm>
          <a:off x="609600" y="190500"/>
          <a:ext cx="5600000" cy="47619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10</xdr:col>
      <xdr:colOff>294553</xdr:colOff>
      <xdr:row>29</xdr:row>
      <xdr:rowOff>104191</xdr:rowOff>
    </xdr:to>
    <xdr:pic>
      <xdr:nvPicPr>
        <xdr:cNvPr id="2" name="Picture 1"/>
        <xdr:cNvPicPr>
          <a:picLocks noChangeAspect="1"/>
        </xdr:cNvPicPr>
      </xdr:nvPicPr>
      <xdr:blipFill>
        <a:blip xmlns:r="http://schemas.openxmlformats.org/officeDocument/2006/relationships" r:embed="rId1"/>
        <a:stretch>
          <a:fillRect/>
        </a:stretch>
      </xdr:blipFill>
      <xdr:spPr>
        <a:xfrm>
          <a:off x="609600" y="190500"/>
          <a:ext cx="5780953" cy="46761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14</xdr:col>
      <xdr:colOff>209550</xdr:colOff>
      <xdr:row>49</xdr:row>
      <xdr:rowOff>174038</xdr:rowOff>
    </xdr:to>
    <xdr:pic>
      <xdr:nvPicPr>
        <xdr:cNvPr id="2" name="Picture 1"/>
        <xdr:cNvPicPr>
          <a:picLocks noChangeAspect="1"/>
        </xdr:cNvPicPr>
      </xdr:nvPicPr>
      <xdr:blipFill>
        <a:blip xmlns:r="http://schemas.openxmlformats.org/officeDocument/2006/relationships" r:embed="rId1"/>
        <a:stretch>
          <a:fillRect/>
        </a:stretch>
      </xdr:blipFill>
      <xdr:spPr>
        <a:xfrm>
          <a:off x="609600" y="190500"/>
          <a:ext cx="8134350" cy="85560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E26" sqref="E26"/>
    </sheetView>
  </sheetViews>
  <sheetFormatPr defaultRowHeight="15" x14ac:dyDescent="0.25"/>
  <cols>
    <col min="1" max="2" width="9.140625" style="70"/>
    <col min="3" max="3" width="27" style="70" customWidth="1"/>
    <col min="4" max="16384" width="9.140625" style="70"/>
  </cols>
  <sheetData>
    <row r="1" spans="1:3" x14ac:dyDescent="0.25">
      <c r="A1" s="68" t="s">
        <v>313</v>
      </c>
      <c r="B1" s="69"/>
      <c r="C1" s="69"/>
    </row>
    <row r="4" spans="1:3" x14ac:dyDescent="0.25">
      <c r="A4" s="71" t="s">
        <v>314</v>
      </c>
      <c r="B4" s="71" t="s">
        <v>315</v>
      </c>
      <c r="C4" s="72" t="s">
        <v>316</v>
      </c>
    </row>
    <row r="5" spans="1:3" x14ac:dyDescent="0.25">
      <c r="A5" s="73">
        <v>0</v>
      </c>
      <c r="B5" s="74">
        <v>42826</v>
      </c>
      <c r="C5" s="75" t="s">
        <v>317</v>
      </c>
    </row>
    <row r="6" spans="1:3" x14ac:dyDescent="0.25">
      <c r="A6" s="75"/>
      <c r="B6" s="75"/>
      <c r="C6" s="75"/>
    </row>
    <row r="7" spans="1:3" x14ac:dyDescent="0.25">
      <c r="A7" s="76"/>
      <c r="B7" s="76"/>
      <c r="C7" s="76"/>
    </row>
  </sheetData>
  <sheetProtection password="E156"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5"/>
  <sheetViews>
    <sheetView showGridLines="0" workbookViewId="0">
      <selection activeCell="Q23" sqref="Q23"/>
    </sheetView>
  </sheetViews>
  <sheetFormatPr defaultRowHeight="15" x14ac:dyDescent="0.25"/>
  <cols>
    <col min="1" max="16384" width="9.140625" style="70"/>
  </cols>
  <sheetData>
    <row r="1" spans="1:1" x14ac:dyDescent="0.25">
      <c r="A1" s="68" t="s">
        <v>313</v>
      </c>
    </row>
    <row r="51" spans="1:1" x14ac:dyDescent="0.25">
      <c r="A51" s="158" t="s">
        <v>174</v>
      </c>
    </row>
    <row r="52" spans="1:1" x14ac:dyDescent="0.25">
      <c r="A52" s="158" t="s">
        <v>318</v>
      </c>
    </row>
    <row r="53" spans="1:1" x14ac:dyDescent="0.25">
      <c r="A53" s="158" t="s">
        <v>319</v>
      </c>
    </row>
    <row r="54" spans="1:1" x14ac:dyDescent="0.25">
      <c r="A54" s="158" t="s">
        <v>320</v>
      </c>
    </row>
    <row r="55" spans="1:1" x14ac:dyDescent="0.25">
      <c r="A55" s="159" t="s">
        <v>321</v>
      </c>
    </row>
  </sheetData>
  <sheetProtection password="E156" sheet="1" objects="1" scenarios="1"/>
  <phoneticPr fontId="11" type="noConversion"/>
  <pageMargins left="0.75" right="0.75" top="1" bottom="1" header="0.5" footer="0.5"/>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workbookViewId="0">
      <selection activeCell="K26" sqref="K26"/>
    </sheetView>
  </sheetViews>
  <sheetFormatPr defaultRowHeight="15" x14ac:dyDescent="0.25"/>
  <cols>
    <col min="1" max="1" width="9.140625" style="160"/>
    <col min="2" max="2" width="15.5703125" style="160" customWidth="1"/>
    <col min="3" max="3" width="13.140625" style="160" customWidth="1"/>
    <col min="4" max="10" width="9.140625" style="160"/>
    <col min="11" max="16384" width="9.140625" style="70"/>
  </cols>
  <sheetData>
    <row r="1" spans="1:3" x14ac:dyDescent="0.25">
      <c r="A1" s="68" t="s">
        <v>313</v>
      </c>
    </row>
    <row r="2" spans="1:3" ht="18.75" x14ac:dyDescent="0.3">
      <c r="A2" s="161"/>
    </row>
    <row r="5" spans="1:3" x14ac:dyDescent="0.25">
      <c r="A5" s="162" t="s">
        <v>163</v>
      </c>
    </row>
    <row r="7" spans="1:3" x14ac:dyDescent="0.25">
      <c r="B7" s="163"/>
      <c r="C7" s="163" t="s">
        <v>161</v>
      </c>
    </row>
    <row r="8" spans="1:3" x14ac:dyDescent="0.25">
      <c r="B8" s="163"/>
      <c r="C8" s="163" t="s">
        <v>162</v>
      </c>
    </row>
    <row r="9" spans="1:3" x14ac:dyDescent="0.25">
      <c r="B9" s="163"/>
      <c r="C9" s="163" t="s">
        <v>160</v>
      </c>
    </row>
    <row r="10" spans="1:3" x14ac:dyDescent="0.25">
      <c r="B10" s="164" t="s">
        <v>156</v>
      </c>
      <c r="C10" s="164" t="s">
        <v>159</v>
      </c>
    </row>
    <row r="11" spans="1:3" x14ac:dyDescent="0.25">
      <c r="B11" s="163" t="s">
        <v>157</v>
      </c>
      <c r="C11" s="163" t="s">
        <v>164</v>
      </c>
    </row>
    <row r="12" spans="1:3" x14ac:dyDescent="0.25">
      <c r="B12" s="163" t="s">
        <v>158</v>
      </c>
      <c r="C12" s="163" t="s">
        <v>165</v>
      </c>
    </row>
    <row r="14" spans="1:3" x14ac:dyDescent="0.25">
      <c r="A14" s="162" t="s">
        <v>172</v>
      </c>
    </row>
    <row r="16" spans="1:3" x14ac:dyDescent="0.25">
      <c r="B16" s="163"/>
      <c r="C16" s="163" t="s">
        <v>160</v>
      </c>
    </row>
    <row r="17" spans="1:3" x14ac:dyDescent="0.25">
      <c r="B17" s="164" t="s">
        <v>161</v>
      </c>
      <c r="C17" s="164" t="s">
        <v>159</v>
      </c>
    </row>
    <row r="18" spans="1:3" x14ac:dyDescent="0.25">
      <c r="B18" s="163" t="s">
        <v>166</v>
      </c>
      <c r="C18" s="163">
        <v>-120</v>
      </c>
    </row>
    <row r="19" spans="1:3" x14ac:dyDescent="0.25">
      <c r="B19" s="163" t="s">
        <v>167</v>
      </c>
      <c r="C19" s="163">
        <v>-40</v>
      </c>
    </row>
    <row r="21" spans="1:3" x14ac:dyDescent="0.25">
      <c r="A21" s="160" t="s">
        <v>168</v>
      </c>
    </row>
    <row r="23" spans="1:3" x14ac:dyDescent="0.25">
      <c r="A23" s="160" t="s">
        <v>169</v>
      </c>
    </row>
    <row r="24" spans="1:3" x14ac:dyDescent="0.25">
      <c r="A24" s="160" t="s">
        <v>301</v>
      </c>
    </row>
    <row r="26" spans="1:3" x14ac:dyDescent="0.25">
      <c r="A26" s="160" t="s">
        <v>302</v>
      </c>
    </row>
    <row r="27" spans="1:3" x14ac:dyDescent="0.25">
      <c r="A27" s="160" t="s">
        <v>173</v>
      </c>
    </row>
    <row r="29" spans="1:3" x14ac:dyDescent="0.25">
      <c r="A29" s="160" t="s">
        <v>170</v>
      </c>
    </row>
    <row r="30" spans="1:3" x14ac:dyDescent="0.25">
      <c r="A30" s="160" t="s">
        <v>171</v>
      </c>
    </row>
    <row r="33" spans="1:1" x14ac:dyDescent="0.25">
      <c r="A33" s="158" t="s">
        <v>174</v>
      </c>
    </row>
    <row r="34" spans="1:1" x14ac:dyDescent="0.25">
      <c r="A34" s="158" t="s">
        <v>318</v>
      </c>
    </row>
    <row r="35" spans="1:1" x14ac:dyDescent="0.25">
      <c r="A35" s="158" t="s">
        <v>319</v>
      </c>
    </row>
    <row r="36" spans="1:1" x14ac:dyDescent="0.25">
      <c r="A36" s="158" t="s">
        <v>320</v>
      </c>
    </row>
    <row r="37" spans="1:1" x14ac:dyDescent="0.25">
      <c r="A37" s="159" t="s">
        <v>321</v>
      </c>
    </row>
  </sheetData>
  <sheetProtection password="E156" sheet="1" objects="1" scenarios="1"/>
  <pageMargins left="0.2" right="0.2"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tabSelected="1" workbookViewId="0">
      <selection activeCell="G28" sqref="G28"/>
    </sheetView>
  </sheetViews>
  <sheetFormatPr defaultRowHeight="15" x14ac:dyDescent="0.25"/>
  <cols>
    <col min="1" max="1" width="9.140625" style="79"/>
    <col min="2" max="2" width="5" style="77" customWidth="1"/>
    <col min="3" max="3" width="32.85546875" style="78" customWidth="1"/>
    <col min="4" max="4" width="9.140625" style="2"/>
    <col min="5" max="5" width="9.140625" style="79"/>
    <col min="6" max="6" width="4.42578125" style="77" customWidth="1"/>
    <col min="7" max="7" width="45.140625" style="78" customWidth="1"/>
    <col min="8" max="16384" width="9.140625" style="80"/>
  </cols>
  <sheetData>
    <row r="1" spans="1:11" x14ac:dyDescent="0.25">
      <c r="A1" s="68" t="s">
        <v>313</v>
      </c>
    </row>
    <row r="5" spans="1:11" x14ac:dyDescent="0.25">
      <c r="A5" s="165" t="s">
        <v>11</v>
      </c>
      <c r="B5" s="166"/>
      <c r="C5" s="166"/>
      <c r="D5" s="166"/>
      <c r="E5" s="166"/>
      <c r="F5" s="166"/>
      <c r="G5" s="166"/>
    </row>
    <row r="6" spans="1:11" ht="15.75" thickBot="1" x14ac:dyDescent="0.3">
      <c r="A6" s="167" t="s">
        <v>0</v>
      </c>
      <c r="B6" s="168"/>
      <c r="C6" s="168"/>
      <c r="D6" s="168"/>
      <c r="E6" s="168"/>
      <c r="F6" s="168"/>
      <c r="G6" s="168"/>
    </row>
    <row r="7" spans="1:11" x14ac:dyDescent="0.25">
      <c r="A7" s="79" t="s">
        <v>12</v>
      </c>
      <c r="B7" s="79" t="s">
        <v>1</v>
      </c>
      <c r="C7" s="78" t="s">
        <v>13</v>
      </c>
      <c r="E7" s="81" t="s">
        <v>39</v>
      </c>
      <c r="F7" s="79"/>
    </row>
    <row r="8" spans="1:11" x14ac:dyDescent="0.25">
      <c r="A8" s="79" t="s">
        <v>14</v>
      </c>
      <c r="B8" s="79" t="s">
        <v>1</v>
      </c>
      <c r="C8" s="78" t="s">
        <v>26</v>
      </c>
      <c r="E8" s="79" t="s">
        <v>2</v>
      </c>
      <c r="F8" s="79" t="s">
        <v>1</v>
      </c>
      <c r="G8" s="78" t="s">
        <v>44</v>
      </c>
    </row>
    <row r="9" spans="1:11" ht="16.5" x14ac:dyDescent="0.25">
      <c r="A9" s="79" t="s">
        <v>175</v>
      </c>
      <c r="B9" s="79" t="s">
        <v>1</v>
      </c>
      <c r="C9" s="78" t="s">
        <v>27</v>
      </c>
      <c r="E9" s="79" t="s">
        <v>25</v>
      </c>
      <c r="F9" s="79" t="s">
        <v>1</v>
      </c>
      <c r="G9" s="78" t="s">
        <v>45</v>
      </c>
    </row>
    <row r="10" spans="1:11" x14ac:dyDescent="0.25">
      <c r="A10" s="79" t="s">
        <v>15</v>
      </c>
      <c r="B10" s="79" t="s">
        <v>1</v>
      </c>
      <c r="C10" s="78" t="s">
        <v>28</v>
      </c>
      <c r="E10" s="79" t="s">
        <v>40</v>
      </c>
      <c r="F10" s="79" t="s">
        <v>1</v>
      </c>
      <c r="G10" s="78" t="s">
        <v>46</v>
      </c>
    </row>
    <row r="11" spans="1:11" x14ac:dyDescent="0.25">
      <c r="A11" s="79" t="s">
        <v>16</v>
      </c>
      <c r="B11" s="79" t="s">
        <v>1</v>
      </c>
      <c r="C11" s="78" t="s">
        <v>29</v>
      </c>
      <c r="E11" s="79" t="s">
        <v>20</v>
      </c>
      <c r="F11" s="79" t="s">
        <v>1</v>
      </c>
      <c r="G11" s="78" t="s">
        <v>47</v>
      </c>
    </row>
    <row r="12" spans="1:11" x14ac:dyDescent="0.25">
      <c r="A12" s="79" t="s">
        <v>23</v>
      </c>
      <c r="B12" s="79" t="s">
        <v>1</v>
      </c>
      <c r="C12" s="78" t="s">
        <v>30</v>
      </c>
      <c r="E12" s="79" t="s">
        <v>22</v>
      </c>
      <c r="F12" s="79" t="s">
        <v>1</v>
      </c>
      <c r="G12" s="78" t="s">
        <v>48</v>
      </c>
    </row>
    <row r="13" spans="1:11" x14ac:dyDescent="0.25">
      <c r="A13" s="79" t="s">
        <v>3</v>
      </c>
      <c r="B13" s="79" t="s">
        <v>1</v>
      </c>
      <c r="C13" s="78" t="s">
        <v>31</v>
      </c>
      <c r="E13" s="79" t="s">
        <v>41</v>
      </c>
      <c r="F13" s="79" t="s">
        <v>1</v>
      </c>
      <c r="G13" s="78" t="s">
        <v>49</v>
      </c>
    </row>
    <row r="14" spans="1:11" x14ac:dyDescent="0.25">
      <c r="A14" s="79" t="s">
        <v>4</v>
      </c>
      <c r="B14" s="79" t="s">
        <v>1</v>
      </c>
      <c r="C14" s="78" t="s">
        <v>32</v>
      </c>
      <c r="E14" s="79" t="s">
        <v>42</v>
      </c>
      <c r="F14" s="79" t="s">
        <v>1</v>
      </c>
      <c r="G14" s="78" t="s">
        <v>50</v>
      </c>
    </row>
    <row r="15" spans="1:11" x14ac:dyDescent="0.25">
      <c r="A15" s="79" t="s">
        <v>17</v>
      </c>
      <c r="B15" s="79" t="s">
        <v>1</v>
      </c>
      <c r="C15" s="78" t="s">
        <v>33</v>
      </c>
      <c r="E15" s="79" t="s">
        <v>24</v>
      </c>
      <c r="F15" s="79" t="s">
        <v>1</v>
      </c>
      <c r="G15" s="78" t="s">
        <v>51</v>
      </c>
    </row>
    <row r="16" spans="1:11" x14ac:dyDescent="0.25">
      <c r="A16" s="79" t="s">
        <v>18</v>
      </c>
      <c r="B16" s="79" t="s">
        <v>1</v>
      </c>
      <c r="C16" s="78" t="s">
        <v>176</v>
      </c>
      <c r="E16" s="79" t="s">
        <v>21</v>
      </c>
      <c r="F16" s="79" t="s">
        <v>1</v>
      </c>
      <c r="G16" s="78" t="s">
        <v>52</v>
      </c>
      <c r="K16" s="82"/>
    </row>
    <row r="17" spans="1:11" ht="18" customHeight="1" x14ac:dyDescent="0.25">
      <c r="A17" s="79" t="s">
        <v>5</v>
      </c>
      <c r="B17" s="83" t="s">
        <v>1</v>
      </c>
      <c r="C17" s="78" t="s">
        <v>177</v>
      </c>
      <c r="E17" s="79" t="s">
        <v>23</v>
      </c>
      <c r="F17" s="79" t="s">
        <v>1</v>
      </c>
      <c r="G17" s="78" t="s">
        <v>53</v>
      </c>
      <c r="K17" s="82"/>
    </row>
    <row r="18" spans="1:11" ht="15" customHeight="1" x14ac:dyDescent="0.25">
      <c r="A18" s="79" t="s">
        <v>6</v>
      </c>
      <c r="B18" s="79" t="s">
        <v>1</v>
      </c>
      <c r="C18" s="78" t="s">
        <v>34</v>
      </c>
      <c r="E18" s="79" t="s">
        <v>5</v>
      </c>
      <c r="F18" s="79" t="s">
        <v>1</v>
      </c>
      <c r="G18" s="78" t="s">
        <v>54</v>
      </c>
      <c r="K18" s="82"/>
    </row>
    <row r="19" spans="1:11" x14ac:dyDescent="0.25">
      <c r="A19" s="79" t="s">
        <v>19</v>
      </c>
      <c r="B19" s="79" t="s">
        <v>1</v>
      </c>
      <c r="C19" s="78" t="s">
        <v>35</v>
      </c>
      <c r="E19" s="79" t="s">
        <v>43</v>
      </c>
      <c r="F19" s="79" t="s">
        <v>1</v>
      </c>
      <c r="G19" s="78" t="s">
        <v>53</v>
      </c>
      <c r="K19" s="82"/>
    </row>
    <row r="20" spans="1:11" x14ac:dyDescent="0.25">
      <c r="A20" s="84" t="s">
        <v>14</v>
      </c>
      <c r="B20" s="79" t="s">
        <v>1</v>
      </c>
      <c r="C20" s="78" t="s">
        <v>36</v>
      </c>
      <c r="F20" s="79"/>
      <c r="K20" s="82"/>
    </row>
    <row r="21" spans="1:11" x14ac:dyDescent="0.25">
      <c r="A21" s="84" t="s">
        <v>24</v>
      </c>
      <c r="B21" s="79" t="s">
        <v>1</v>
      </c>
      <c r="C21" s="78" t="s">
        <v>37</v>
      </c>
      <c r="F21" s="79"/>
      <c r="K21" s="82"/>
    </row>
    <row r="22" spans="1:11" ht="18" x14ac:dyDescent="0.25">
      <c r="A22" s="84" t="s">
        <v>17</v>
      </c>
      <c r="B22" s="79" t="s">
        <v>1</v>
      </c>
      <c r="C22" s="78" t="s">
        <v>178</v>
      </c>
      <c r="E22" s="169"/>
      <c r="F22" s="169"/>
      <c r="G22" s="169"/>
      <c r="K22" s="82"/>
    </row>
    <row r="23" spans="1:11" x14ac:dyDescent="0.25">
      <c r="A23" s="84" t="s">
        <v>179</v>
      </c>
      <c r="B23" s="79" t="s">
        <v>1</v>
      </c>
      <c r="C23" s="78" t="s">
        <v>38</v>
      </c>
      <c r="F23" s="79"/>
      <c r="K23" s="82"/>
    </row>
    <row r="24" spans="1:11" x14ac:dyDescent="0.25">
      <c r="B24" s="79"/>
      <c r="F24" s="79"/>
      <c r="K24" s="82"/>
    </row>
    <row r="25" spans="1:11" x14ac:dyDescent="0.25">
      <c r="A25" s="2"/>
      <c r="B25" s="2"/>
      <c r="C25" s="2"/>
      <c r="F25" s="79"/>
      <c r="G25" s="85"/>
      <c r="K25" s="82"/>
    </row>
    <row r="26" spans="1:11" x14ac:dyDescent="0.25">
      <c r="A26" s="25"/>
      <c r="B26" s="79"/>
      <c r="F26" s="79"/>
      <c r="K26" s="82"/>
    </row>
    <row r="27" spans="1:11" x14ac:dyDescent="0.25">
      <c r="A27" s="25"/>
      <c r="B27" s="79"/>
      <c r="F27" s="79"/>
      <c r="K27" s="82"/>
    </row>
    <row r="28" spans="1:11" x14ac:dyDescent="0.25">
      <c r="A28" s="25"/>
      <c r="B28" s="79"/>
      <c r="F28" s="79"/>
      <c r="K28" s="82"/>
    </row>
    <row r="29" spans="1:11" x14ac:dyDescent="0.25">
      <c r="A29" s="25"/>
      <c r="B29" s="79"/>
      <c r="F29" s="79"/>
      <c r="K29" s="82"/>
    </row>
    <row r="30" spans="1:11" x14ac:dyDescent="0.25">
      <c r="A30" s="25"/>
      <c r="B30" s="79"/>
      <c r="F30" s="79"/>
      <c r="K30" s="82"/>
    </row>
    <row r="31" spans="1:11" x14ac:dyDescent="0.25">
      <c r="B31" s="79"/>
      <c r="K31" s="82"/>
    </row>
    <row r="32" spans="1:11" x14ac:dyDescent="0.25">
      <c r="K32" s="82"/>
    </row>
    <row r="33" spans="11:11" x14ac:dyDescent="0.25">
      <c r="K33" s="82"/>
    </row>
    <row r="34" spans="11:11" x14ac:dyDescent="0.25">
      <c r="K34" s="82"/>
    </row>
    <row r="35" spans="11:11" x14ac:dyDescent="0.25">
      <c r="K35" s="82"/>
    </row>
    <row r="36" spans="11:11" x14ac:dyDescent="0.25">
      <c r="K36" s="82"/>
    </row>
    <row r="37" spans="11:11" x14ac:dyDescent="0.25">
      <c r="K37" s="82"/>
    </row>
    <row r="38" spans="11:11" x14ac:dyDescent="0.25">
      <c r="K38" s="82"/>
    </row>
    <row r="39" spans="11:11" x14ac:dyDescent="0.25">
      <c r="K39" s="82"/>
    </row>
    <row r="40" spans="11:11" x14ac:dyDescent="0.25">
      <c r="K40" s="82"/>
    </row>
    <row r="41" spans="11:11" x14ac:dyDescent="0.25">
      <c r="K41" s="82"/>
    </row>
    <row r="42" spans="11:11" x14ac:dyDescent="0.25">
      <c r="K42" s="82"/>
    </row>
    <row r="43" spans="11:11" x14ac:dyDescent="0.25">
      <c r="K43" s="82"/>
    </row>
    <row r="44" spans="11:11" x14ac:dyDescent="0.25">
      <c r="K44" s="82"/>
    </row>
    <row r="45" spans="11:11" x14ac:dyDescent="0.25">
      <c r="K45" s="82"/>
    </row>
    <row r="46" spans="11:11" x14ac:dyDescent="0.25">
      <c r="K46" s="82"/>
    </row>
    <row r="47" spans="11:11" x14ac:dyDescent="0.25">
      <c r="K47" s="82"/>
    </row>
    <row r="48" spans="11:11" x14ac:dyDescent="0.25">
      <c r="K48" s="82"/>
    </row>
    <row r="49" spans="11:11" x14ac:dyDescent="0.25">
      <c r="K49" s="82"/>
    </row>
    <row r="50" spans="11:11" x14ac:dyDescent="0.25">
      <c r="K50" s="82"/>
    </row>
    <row r="51" spans="11:11" x14ac:dyDescent="0.25">
      <c r="K51" s="82"/>
    </row>
    <row r="52" spans="11:11" x14ac:dyDescent="0.25">
      <c r="K52" s="82"/>
    </row>
    <row r="53" spans="11:11" x14ac:dyDescent="0.25">
      <c r="K53" s="82"/>
    </row>
    <row r="54" spans="11:11" x14ac:dyDescent="0.25">
      <c r="K54" s="82"/>
    </row>
    <row r="55" spans="11:11" x14ac:dyDescent="0.25">
      <c r="K55" s="82"/>
    </row>
    <row r="56" spans="11:11" x14ac:dyDescent="0.25">
      <c r="K56" s="82"/>
    </row>
    <row r="57" spans="11:11" x14ac:dyDescent="0.25">
      <c r="K57" s="82"/>
    </row>
    <row r="58" spans="11:11" x14ac:dyDescent="0.25">
      <c r="K58" s="82"/>
    </row>
    <row r="59" spans="11:11" x14ac:dyDescent="0.25">
      <c r="K59" s="82"/>
    </row>
    <row r="60" spans="11:11" x14ac:dyDescent="0.25">
      <c r="K60" s="82"/>
    </row>
    <row r="61" spans="11:11" x14ac:dyDescent="0.25">
      <c r="K61" s="82"/>
    </row>
    <row r="62" spans="11:11" x14ac:dyDescent="0.25">
      <c r="K62" s="82"/>
    </row>
    <row r="63" spans="11:11" x14ac:dyDescent="0.25">
      <c r="K63" s="82"/>
    </row>
    <row r="64" spans="11:11" x14ac:dyDescent="0.25">
      <c r="K64" s="82"/>
    </row>
    <row r="65" spans="11:11" x14ac:dyDescent="0.25">
      <c r="K65" s="82"/>
    </row>
    <row r="66" spans="11:11" x14ac:dyDescent="0.25">
      <c r="K66" s="82"/>
    </row>
  </sheetData>
  <sheetProtection password="E156" sheet="1" objects="1" scenarios="1"/>
  <mergeCells count="3">
    <mergeCell ref="A5:G5"/>
    <mergeCell ref="A6:G6"/>
    <mergeCell ref="E22:G22"/>
  </mergeCells>
  <phoneticPr fontId="11"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9"/>
  <sheetViews>
    <sheetView zoomScale="90" zoomScaleNormal="90" workbookViewId="0">
      <selection activeCell="H17" sqref="H17"/>
    </sheetView>
  </sheetViews>
  <sheetFormatPr defaultRowHeight="15" x14ac:dyDescent="0.25"/>
  <cols>
    <col min="1" max="1" width="54.7109375" style="88" customWidth="1"/>
    <col min="2" max="2" width="3.7109375" style="87" customWidth="1"/>
    <col min="3" max="3" width="35.140625" style="87" bestFit="1" customWidth="1"/>
    <col min="4" max="4" width="11" style="88" customWidth="1"/>
    <col min="5" max="5" width="13.28515625" style="87" customWidth="1"/>
    <col min="6" max="6" width="9.140625" style="88"/>
    <col min="7" max="7" width="18" style="88" customWidth="1"/>
    <col min="8" max="8" width="9.140625" style="88"/>
    <col min="9" max="9" width="48.85546875" style="88" bestFit="1" customWidth="1"/>
    <col min="10" max="10" width="10.140625" style="87" customWidth="1"/>
    <col min="11" max="11" width="6.7109375" style="87" customWidth="1"/>
    <col min="12" max="12" width="12.7109375" style="87" bestFit="1" customWidth="1"/>
    <col min="13" max="13" width="16.140625" style="88" customWidth="1"/>
    <col min="14" max="14" width="9.42578125" style="88" bestFit="1" customWidth="1"/>
    <col min="15" max="15" width="9.140625" style="88"/>
    <col min="16" max="16" width="18.140625" style="88" customWidth="1"/>
    <col min="17" max="16384" width="9.140625" style="88"/>
  </cols>
  <sheetData>
    <row r="1" spans="1:16" x14ac:dyDescent="0.25">
      <c r="A1" s="86" t="s">
        <v>313</v>
      </c>
    </row>
    <row r="5" spans="1:16" ht="50.25" customHeight="1" x14ac:dyDescent="0.25">
      <c r="A5" s="175" t="s">
        <v>309</v>
      </c>
      <c r="B5" s="175"/>
      <c r="C5" s="175"/>
      <c r="D5" s="175"/>
      <c r="E5" s="175"/>
      <c r="F5" s="175"/>
      <c r="G5" s="175"/>
      <c r="I5" s="174" t="s">
        <v>312</v>
      </c>
      <c r="J5" s="174"/>
      <c r="K5" s="174"/>
      <c r="L5" s="174"/>
      <c r="M5" s="174"/>
      <c r="N5" s="174"/>
      <c r="O5" s="174"/>
      <c r="P5" s="174"/>
    </row>
    <row r="6" spans="1:16" x14ac:dyDescent="0.25">
      <c r="A6" s="62" t="s">
        <v>7</v>
      </c>
      <c r="B6" s="4"/>
      <c r="C6" s="4"/>
      <c r="D6" s="3"/>
      <c r="E6" s="46"/>
      <c r="F6" s="1"/>
      <c r="G6" s="1"/>
      <c r="I6" s="89" t="s">
        <v>180</v>
      </c>
      <c r="J6" s="90"/>
      <c r="K6" s="26"/>
      <c r="L6" s="26"/>
      <c r="M6" s="91"/>
      <c r="N6" s="92"/>
      <c r="O6" s="92"/>
      <c r="P6" s="92"/>
    </row>
    <row r="7" spans="1:16" ht="16.5" x14ac:dyDescent="0.3">
      <c r="A7" s="3" t="s">
        <v>91</v>
      </c>
      <c r="B7" s="4" t="s">
        <v>1</v>
      </c>
      <c r="C7" s="4">
        <v>-40</v>
      </c>
      <c r="D7" s="3" t="s">
        <v>8</v>
      </c>
      <c r="E7" s="46"/>
      <c r="F7" s="1"/>
      <c r="G7" s="1"/>
      <c r="I7" s="91" t="s">
        <v>181</v>
      </c>
      <c r="J7" s="26" t="s">
        <v>182</v>
      </c>
      <c r="K7" s="26" t="s">
        <v>1</v>
      </c>
      <c r="L7" s="65">
        <v>-40</v>
      </c>
      <c r="M7" s="91" t="s">
        <v>8</v>
      </c>
      <c r="N7" s="92"/>
      <c r="O7" s="92"/>
      <c r="P7" s="92"/>
    </row>
    <row r="8" spans="1:16" ht="16.5" x14ac:dyDescent="0.3">
      <c r="A8" s="3" t="s">
        <v>92</v>
      </c>
      <c r="B8" s="4" t="s">
        <v>1</v>
      </c>
      <c r="C8" s="4">
        <v>25</v>
      </c>
      <c r="D8" s="3" t="s">
        <v>55</v>
      </c>
      <c r="E8" s="46"/>
      <c r="F8" s="1"/>
      <c r="G8" s="1"/>
      <c r="I8" s="91" t="s">
        <v>187</v>
      </c>
      <c r="J8" s="26" t="s">
        <v>183</v>
      </c>
      <c r="K8" s="26" t="s">
        <v>1</v>
      </c>
      <c r="L8" s="65">
        <v>25</v>
      </c>
      <c r="M8" s="91" t="s">
        <v>55</v>
      </c>
      <c r="N8" s="92"/>
      <c r="O8" s="92"/>
      <c r="P8" s="92"/>
    </row>
    <row r="9" spans="1:16" ht="16.5" x14ac:dyDescent="0.3">
      <c r="A9" s="3" t="s">
        <v>93</v>
      </c>
      <c r="B9" s="4" t="s">
        <v>1</v>
      </c>
      <c r="C9" s="4">
        <v>25</v>
      </c>
      <c r="D9" s="3" t="s">
        <v>8</v>
      </c>
      <c r="E9" s="46"/>
      <c r="F9" s="1"/>
      <c r="G9" s="1"/>
      <c r="I9" s="91" t="s">
        <v>196</v>
      </c>
      <c r="J9" s="26" t="s">
        <v>195</v>
      </c>
      <c r="K9" s="26" t="s">
        <v>1</v>
      </c>
      <c r="L9" s="65">
        <v>25</v>
      </c>
      <c r="M9" s="91" t="s">
        <v>8</v>
      </c>
      <c r="N9" s="92"/>
      <c r="O9" s="92"/>
      <c r="P9" s="92"/>
    </row>
    <row r="10" spans="1:16" ht="16.5" x14ac:dyDescent="0.3">
      <c r="A10" s="3" t="s">
        <v>94</v>
      </c>
      <c r="B10" s="4" t="s">
        <v>1</v>
      </c>
      <c r="C10" s="4">
        <v>10</v>
      </c>
      <c r="D10" s="3" t="s">
        <v>55</v>
      </c>
      <c r="E10" s="46"/>
      <c r="F10" s="5"/>
      <c r="G10" s="1"/>
      <c r="I10" s="91" t="s">
        <v>188</v>
      </c>
      <c r="J10" s="26" t="s">
        <v>184</v>
      </c>
      <c r="K10" s="26" t="s">
        <v>1</v>
      </c>
      <c r="L10" s="65">
        <v>10</v>
      </c>
      <c r="M10" s="91" t="s">
        <v>55</v>
      </c>
      <c r="N10" s="92"/>
      <c r="O10" s="93"/>
      <c r="P10" s="92"/>
    </row>
    <row r="11" spans="1:16" ht="16.5" x14ac:dyDescent="0.3">
      <c r="A11" s="3" t="s">
        <v>62</v>
      </c>
      <c r="B11" s="4" t="s">
        <v>1</v>
      </c>
      <c r="C11" s="4">
        <v>120</v>
      </c>
      <c r="D11" s="3" t="s">
        <v>8</v>
      </c>
      <c r="E11" s="58" t="s">
        <v>1</v>
      </c>
      <c r="F11" s="59">
        <f>C11+459.67</f>
        <v>579.67000000000007</v>
      </c>
      <c r="G11" s="60" t="s">
        <v>303</v>
      </c>
      <c r="I11" s="91" t="s">
        <v>197</v>
      </c>
      <c r="J11" s="26" t="s">
        <v>185</v>
      </c>
      <c r="K11" s="26" t="s">
        <v>1</v>
      </c>
      <c r="L11" s="65">
        <v>120</v>
      </c>
      <c r="M11" s="91" t="s">
        <v>8</v>
      </c>
      <c r="N11" s="92"/>
      <c r="O11" s="93"/>
      <c r="P11" s="92"/>
    </row>
    <row r="12" spans="1:16" ht="16.5" x14ac:dyDescent="0.3">
      <c r="A12" s="3" t="s">
        <v>95</v>
      </c>
      <c r="B12" s="4" t="s">
        <v>1</v>
      </c>
      <c r="C12" s="6">
        <v>10</v>
      </c>
      <c r="D12" s="3" t="s">
        <v>56</v>
      </c>
      <c r="E12" s="58"/>
      <c r="F12" s="60"/>
      <c r="G12" s="60"/>
      <c r="I12" s="91" t="s">
        <v>189</v>
      </c>
      <c r="J12" s="26" t="s">
        <v>186</v>
      </c>
      <c r="K12" s="26" t="s">
        <v>1</v>
      </c>
      <c r="L12" s="64">
        <v>10</v>
      </c>
      <c r="M12" s="91" t="s">
        <v>56</v>
      </c>
      <c r="N12" s="92"/>
      <c r="O12" s="92"/>
      <c r="P12" s="92"/>
    </row>
    <row r="13" spans="1:16" ht="16.5" x14ac:dyDescent="0.3">
      <c r="A13" s="3" t="s">
        <v>96</v>
      </c>
      <c r="B13" s="4" t="s">
        <v>1</v>
      </c>
      <c r="C13" s="4">
        <v>1.5</v>
      </c>
      <c r="D13" s="3" t="s">
        <v>56</v>
      </c>
      <c r="E13" s="58"/>
      <c r="F13" s="60"/>
      <c r="G13" s="60"/>
      <c r="I13" s="91" t="s">
        <v>190</v>
      </c>
      <c r="J13" s="26" t="s">
        <v>191</v>
      </c>
      <c r="K13" s="26" t="s">
        <v>1</v>
      </c>
      <c r="L13" s="64">
        <v>1.5</v>
      </c>
      <c r="M13" s="91" t="s">
        <v>56</v>
      </c>
      <c r="N13" s="92"/>
      <c r="O13" s="92"/>
      <c r="P13" s="92"/>
    </row>
    <row r="14" spans="1:16" ht="18" x14ac:dyDescent="0.25">
      <c r="A14" s="3" t="s">
        <v>97</v>
      </c>
      <c r="B14" s="4" t="s">
        <v>1</v>
      </c>
      <c r="C14" s="4">
        <v>240</v>
      </c>
      <c r="D14" s="3" t="s">
        <v>9</v>
      </c>
      <c r="E14" s="58"/>
      <c r="F14" s="60"/>
      <c r="G14" s="60"/>
      <c r="I14" s="91" t="s">
        <v>194</v>
      </c>
      <c r="J14" s="94" t="s">
        <v>14</v>
      </c>
      <c r="K14" s="26" t="s">
        <v>1</v>
      </c>
      <c r="L14" s="63">
        <v>0.1</v>
      </c>
      <c r="M14" s="91"/>
      <c r="N14" s="92"/>
      <c r="O14" s="92"/>
      <c r="P14" s="92"/>
    </row>
    <row r="15" spans="1:16" ht="18" x14ac:dyDescent="0.25">
      <c r="A15" s="3" t="s">
        <v>98</v>
      </c>
      <c r="B15" s="4" t="s">
        <v>1</v>
      </c>
      <c r="C15" s="4">
        <v>16</v>
      </c>
      <c r="D15" s="3" t="s">
        <v>9</v>
      </c>
      <c r="E15" s="58"/>
      <c r="F15" s="60"/>
      <c r="G15" s="60"/>
      <c r="I15" s="91" t="s">
        <v>201</v>
      </c>
      <c r="J15" s="26" t="s">
        <v>23</v>
      </c>
      <c r="K15" s="26" t="s">
        <v>1</v>
      </c>
      <c r="L15" s="26">
        <v>2</v>
      </c>
      <c r="M15" s="91"/>
      <c r="N15" s="92"/>
      <c r="O15" s="92"/>
      <c r="P15" s="92"/>
    </row>
    <row r="16" spans="1:16" ht="16.5" x14ac:dyDescent="0.3">
      <c r="A16" s="3" t="s">
        <v>63</v>
      </c>
      <c r="B16" s="4" t="s">
        <v>1</v>
      </c>
      <c r="C16" s="4">
        <v>230</v>
      </c>
      <c r="D16" s="3" t="s">
        <v>57</v>
      </c>
      <c r="E16" s="58"/>
      <c r="F16" s="60"/>
      <c r="G16" s="60"/>
      <c r="I16" s="91"/>
      <c r="J16" s="26"/>
      <c r="K16" s="26"/>
      <c r="L16" s="26"/>
      <c r="M16" s="91"/>
      <c r="N16" s="92"/>
      <c r="O16" s="92"/>
      <c r="P16" s="92"/>
    </row>
    <row r="17" spans="1:16" ht="16.5" x14ac:dyDescent="0.3">
      <c r="A17" s="3" t="s">
        <v>64</v>
      </c>
      <c r="B17" s="4" t="s">
        <v>1</v>
      </c>
      <c r="C17" s="4">
        <v>168</v>
      </c>
      <c r="D17" s="3" t="s">
        <v>57</v>
      </c>
      <c r="E17" s="58"/>
      <c r="F17" s="60"/>
      <c r="G17" s="60"/>
      <c r="I17" s="89" t="s">
        <v>223</v>
      </c>
      <c r="J17" s="26"/>
      <c r="K17" s="26"/>
      <c r="L17" s="26"/>
      <c r="M17" s="91"/>
      <c r="N17" s="92"/>
      <c r="O17" s="92"/>
      <c r="P17" s="92"/>
    </row>
    <row r="18" spans="1:16" ht="16.5" x14ac:dyDescent="0.3">
      <c r="A18" s="3" t="s">
        <v>99</v>
      </c>
      <c r="B18" s="4" t="s">
        <v>1</v>
      </c>
      <c r="C18" s="4">
        <v>330</v>
      </c>
      <c r="D18" s="3" t="s">
        <v>57</v>
      </c>
      <c r="E18" s="58"/>
      <c r="F18" s="60"/>
      <c r="G18" s="60"/>
      <c r="I18" s="91"/>
      <c r="J18" s="26"/>
      <c r="K18" s="26"/>
      <c r="L18" s="26"/>
      <c r="M18" s="91"/>
      <c r="N18" s="95"/>
      <c r="O18" s="92"/>
      <c r="P18" s="92"/>
    </row>
    <row r="19" spans="1:16" ht="18.75" x14ac:dyDescent="0.3">
      <c r="A19" s="3" t="s">
        <v>65</v>
      </c>
      <c r="B19" s="4" t="s">
        <v>1</v>
      </c>
      <c r="C19" s="38">
        <v>310</v>
      </c>
      <c r="D19" s="3" t="s">
        <v>57</v>
      </c>
      <c r="E19" s="58"/>
      <c r="F19" s="60"/>
      <c r="G19" s="60"/>
      <c r="I19" s="91" t="s">
        <v>198</v>
      </c>
      <c r="J19" s="26" t="s">
        <v>209</v>
      </c>
      <c r="K19" s="26" t="s">
        <v>1</v>
      </c>
      <c r="L19" s="26">
        <v>240</v>
      </c>
      <c r="M19" s="91" t="s">
        <v>9</v>
      </c>
      <c r="N19" s="96" t="s">
        <v>206</v>
      </c>
      <c r="O19" s="96"/>
      <c r="P19" s="96"/>
    </row>
    <row r="20" spans="1:16" ht="18.75" x14ac:dyDescent="0.3">
      <c r="A20" s="3" t="s">
        <v>102</v>
      </c>
      <c r="B20" s="4" t="s">
        <v>1</v>
      </c>
      <c r="C20" s="4">
        <v>338</v>
      </c>
      <c r="D20" s="3" t="s">
        <v>57</v>
      </c>
      <c r="E20" s="59" t="s">
        <v>71</v>
      </c>
      <c r="F20" s="60"/>
      <c r="G20" s="60"/>
      <c r="I20" s="91" t="s">
        <v>199</v>
      </c>
      <c r="J20" s="26" t="s">
        <v>210</v>
      </c>
      <c r="K20" s="26" t="s">
        <v>1</v>
      </c>
      <c r="L20" s="26">
        <v>16</v>
      </c>
      <c r="M20" s="91" t="s">
        <v>9</v>
      </c>
      <c r="N20" s="96" t="s">
        <v>206</v>
      </c>
      <c r="O20" s="96"/>
      <c r="P20" s="96"/>
    </row>
    <row r="21" spans="1:16" ht="16.5" x14ac:dyDescent="0.3">
      <c r="A21" s="3" t="s">
        <v>103</v>
      </c>
      <c r="B21" s="4" t="s">
        <v>1</v>
      </c>
      <c r="C21" s="4">
        <v>367</v>
      </c>
      <c r="D21" s="3" t="s">
        <v>57</v>
      </c>
      <c r="E21" s="58"/>
      <c r="F21" s="60"/>
      <c r="G21" s="60"/>
      <c r="I21" s="91" t="s">
        <v>227</v>
      </c>
      <c r="J21" s="26" t="s">
        <v>155</v>
      </c>
      <c r="K21" s="97" t="s">
        <v>1</v>
      </c>
      <c r="L21" s="98">
        <f>L19+L12</f>
        <v>250</v>
      </c>
      <c r="M21" s="91" t="s">
        <v>9</v>
      </c>
      <c r="N21" s="96"/>
      <c r="O21" s="96"/>
      <c r="P21" s="96"/>
    </row>
    <row r="22" spans="1:16" ht="16.5" x14ac:dyDescent="0.3">
      <c r="A22" s="3" t="s">
        <v>70</v>
      </c>
      <c r="B22" s="4" t="s">
        <v>1</v>
      </c>
      <c r="C22" s="4">
        <v>0.75</v>
      </c>
      <c r="D22" s="3"/>
      <c r="E22" s="58"/>
      <c r="F22" s="60"/>
      <c r="G22" s="60"/>
      <c r="I22" s="91" t="s">
        <v>228</v>
      </c>
      <c r="J22" s="26" t="s">
        <v>200</v>
      </c>
      <c r="K22" s="97" t="s">
        <v>1</v>
      </c>
      <c r="L22" s="26">
        <f>L20-L13</f>
        <v>14.5</v>
      </c>
      <c r="M22" s="91" t="s">
        <v>9</v>
      </c>
      <c r="N22" s="96"/>
      <c r="O22" s="96"/>
      <c r="P22" s="96"/>
    </row>
    <row r="23" spans="1:16" x14ac:dyDescent="0.25">
      <c r="A23" s="3"/>
      <c r="B23" s="4"/>
      <c r="C23" s="4"/>
      <c r="D23" s="3"/>
      <c r="E23" s="58"/>
      <c r="F23" s="60"/>
      <c r="G23" s="60"/>
      <c r="I23" s="91" t="s">
        <v>229</v>
      </c>
      <c r="J23" s="26" t="s">
        <v>17</v>
      </c>
      <c r="K23" s="97" t="s">
        <v>1</v>
      </c>
      <c r="L23" s="63">
        <f>(L21/L22)^(1/L15)</f>
        <v>4.1522739926869985</v>
      </c>
      <c r="M23" s="91"/>
      <c r="N23" s="96" t="s">
        <v>290</v>
      </c>
      <c r="O23" s="96"/>
      <c r="P23" s="96"/>
    </row>
    <row r="24" spans="1:16" ht="16.5" x14ac:dyDescent="0.3">
      <c r="A24" s="3" t="s">
        <v>135</v>
      </c>
      <c r="B24" s="4"/>
      <c r="C24" s="4"/>
      <c r="D24" s="3"/>
      <c r="E24" s="58"/>
      <c r="F24" s="60"/>
      <c r="G24" s="60"/>
      <c r="I24" s="91" t="s">
        <v>230</v>
      </c>
      <c r="J24" s="26" t="s">
        <v>202</v>
      </c>
      <c r="K24" s="97" t="s">
        <v>1</v>
      </c>
      <c r="L24" s="65">
        <f>L22*L23</f>
        <v>60.207972893961475</v>
      </c>
      <c r="M24" s="91" t="s">
        <v>9</v>
      </c>
      <c r="N24" s="96"/>
      <c r="O24" s="96"/>
      <c r="P24" s="96"/>
    </row>
    <row r="25" spans="1:16" ht="16.5" x14ac:dyDescent="0.3">
      <c r="A25" s="7" t="s">
        <v>137</v>
      </c>
      <c r="B25" s="4" t="s">
        <v>1</v>
      </c>
      <c r="C25" s="8" t="s">
        <v>140</v>
      </c>
      <c r="D25" s="3"/>
      <c r="E25" s="58"/>
      <c r="F25" s="60"/>
      <c r="G25" s="61" t="s">
        <v>136</v>
      </c>
      <c r="I25" s="91" t="s">
        <v>231</v>
      </c>
      <c r="J25" s="26" t="s">
        <v>203</v>
      </c>
      <c r="K25" s="97" t="s">
        <v>1</v>
      </c>
      <c r="L25" s="65">
        <f>L24+L13</f>
        <v>61.707972893961475</v>
      </c>
      <c r="M25" s="91" t="s">
        <v>9</v>
      </c>
      <c r="N25" s="96"/>
      <c r="O25" s="96"/>
      <c r="P25" s="96"/>
    </row>
    <row r="26" spans="1:16" x14ac:dyDescent="0.25">
      <c r="A26" s="7" t="s">
        <v>12</v>
      </c>
      <c r="B26" s="4" t="s">
        <v>1</v>
      </c>
      <c r="C26" s="10" t="s">
        <v>154</v>
      </c>
      <c r="D26" s="3"/>
      <c r="E26" s="58"/>
      <c r="F26" s="60"/>
      <c r="G26" s="61" t="s">
        <v>138</v>
      </c>
      <c r="I26" s="91"/>
      <c r="J26" s="26"/>
      <c r="K26" s="97"/>
      <c r="L26" s="26"/>
      <c r="M26" s="91"/>
      <c r="N26" s="96"/>
      <c r="O26" s="96"/>
      <c r="P26" s="96"/>
    </row>
    <row r="27" spans="1:16" x14ac:dyDescent="0.25">
      <c r="A27" s="43" t="s">
        <v>132</v>
      </c>
      <c r="B27" s="44"/>
      <c r="C27" s="44"/>
      <c r="D27" s="44"/>
      <c r="E27" s="58"/>
      <c r="F27" s="60"/>
      <c r="G27" s="60"/>
      <c r="I27" s="89" t="s">
        <v>222</v>
      </c>
      <c r="J27" s="26"/>
      <c r="K27" s="97"/>
      <c r="L27" s="26"/>
      <c r="M27" s="91"/>
      <c r="N27" s="96"/>
      <c r="O27" s="96"/>
      <c r="P27" s="96"/>
    </row>
    <row r="28" spans="1:16" ht="16.5" x14ac:dyDescent="0.3">
      <c r="A28" s="7" t="s">
        <v>80</v>
      </c>
      <c r="B28" s="4" t="s">
        <v>1</v>
      </c>
      <c r="C28" s="10" t="s">
        <v>133</v>
      </c>
      <c r="D28" s="3"/>
      <c r="E28" s="58"/>
      <c r="F28" s="60"/>
      <c r="G28" s="61"/>
      <c r="I28" s="91"/>
      <c r="J28" s="26"/>
      <c r="K28" s="97"/>
      <c r="L28" s="26"/>
      <c r="M28" s="91"/>
      <c r="N28" s="96"/>
      <c r="O28" s="96"/>
      <c r="P28" s="96"/>
    </row>
    <row r="29" spans="1:16" ht="16.5" x14ac:dyDescent="0.3">
      <c r="A29" s="3" t="s">
        <v>150</v>
      </c>
      <c r="B29" s="4"/>
      <c r="C29" s="4"/>
      <c r="D29" s="3"/>
      <c r="E29" s="58"/>
      <c r="F29" s="60"/>
      <c r="G29" s="60"/>
      <c r="I29" s="99" t="s">
        <v>219</v>
      </c>
      <c r="J29" s="26" t="s">
        <v>204</v>
      </c>
      <c r="K29" s="97" t="s">
        <v>1</v>
      </c>
      <c r="L29" s="55">
        <v>310</v>
      </c>
      <c r="M29" s="91" t="s">
        <v>57</v>
      </c>
      <c r="N29" s="96" t="s">
        <v>206</v>
      </c>
      <c r="O29" s="96"/>
      <c r="P29" s="96"/>
    </row>
    <row r="30" spans="1:16" ht="16.5" x14ac:dyDescent="0.3">
      <c r="A30" s="7" t="s">
        <v>100</v>
      </c>
      <c r="B30" s="4" t="s">
        <v>1</v>
      </c>
      <c r="C30" s="10" t="s">
        <v>101</v>
      </c>
      <c r="D30" s="3"/>
      <c r="E30" s="58"/>
      <c r="F30" s="60"/>
      <c r="G30" s="61" t="s">
        <v>134</v>
      </c>
      <c r="I30" s="99" t="s">
        <v>211</v>
      </c>
      <c r="J30" s="26" t="s">
        <v>193</v>
      </c>
      <c r="K30" s="97" t="s">
        <v>1</v>
      </c>
      <c r="L30" s="55">
        <v>168</v>
      </c>
      <c r="M30" s="91" t="s">
        <v>57</v>
      </c>
      <c r="N30" s="96" t="s">
        <v>206</v>
      </c>
      <c r="O30" s="96"/>
      <c r="P30" s="96"/>
    </row>
    <row r="31" spans="1:16" ht="16.5" x14ac:dyDescent="0.3">
      <c r="A31" s="66" t="s">
        <v>139</v>
      </c>
      <c r="B31" s="4"/>
      <c r="C31" s="10"/>
      <c r="D31" s="3"/>
      <c r="E31" s="58"/>
      <c r="F31" s="60"/>
      <c r="G31" s="61"/>
      <c r="I31" s="91" t="s">
        <v>224</v>
      </c>
      <c r="J31" s="26" t="s">
        <v>205</v>
      </c>
      <c r="K31" s="97" t="s">
        <v>1</v>
      </c>
      <c r="L31" s="55">
        <f>L8*10^6/(L29-L30)</f>
        <v>176056.338028169</v>
      </c>
      <c r="M31" s="91" t="s">
        <v>66</v>
      </c>
      <c r="N31" s="96"/>
      <c r="O31" s="96"/>
      <c r="P31" s="96"/>
    </row>
    <row r="32" spans="1:16" ht="16.5" x14ac:dyDescent="0.3">
      <c r="A32" s="42" t="s">
        <v>58</v>
      </c>
      <c r="B32" s="42"/>
      <c r="C32" s="12"/>
      <c r="D32" s="12"/>
      <c r="E32" s="58"/>
      <c r="F32" s="59"/>
      <c r="G32" s="60"/>
      <c r="I32" s="91" t="s">
        <v>220</v>
      </c>
      <c r="J32" s="26" t="s">
        <v>207</v>
      </c>
      <c r="K32" s="97" t="s">
        <v>1</v>
      </c>
      <c r="L32" s="55">
        <v>330</v>
      </c>
      <c r="M32" s="91" t="s">
        <v>57</v>
      </c>
      <c r="N32" s="96" t="s">
        <v>206</v>
      </c>
      <c r="O32" s="96"/>
      <c r="P32" s="96"/>
    </row>
    <row r="33" spans="1:16" ht="18.75" x14ac:dyDescent="0.3">
      <c r="A33" s="13" t="s">
        <v>111</v>
      </c>
      <c r="B33" s="12" t="s">
        <v>1</v>
      </c>
      <c r="C33" s="45" t="s">
        <v>112</v>
      </c>
      <c r="D33" s="12" t="s">
        <v>1</v>
      </c>
      <c r="E33" s="12">
        <f>C15-C13</f>
        <v>14.5</v>
      </c>
      <c r="F33" s="45" t="s">
        <v>9</v>
      </c>
      <c r="G33" s="9"/>
      <c r="I33" s="99" t="s">
        <v>221</v>
      </c>
      <c r="J33" s="26" t="s">
        <v>192</v>
      </c>
      <c r="K33" s="97" t="s">
        <v>1</v>
      </c>
      <c r="L33" s="55">
        <v>230</v>
      </c>
      <c r="M33" s="91" t="s">
        <v>57</v>
      </c>
      <c r="N33" s="96" t="s">
        <v>206</v>
      </c>
      <c r="O33" s="96"/>
      <c r="P33" s="96"/>
    </row>
    <row r="34" spans="1:16" ht="15" customHeight="1" x14ac:dyDescent="0.3">
      <c r="A34" s="42" t="s">
        <v>151</v>
      </c>
      <c r="B34" s="42"/>
      <c r="C34" s="12"/>
      <c r="D34" s="12"/>
      <c r="E34" s="12"/>
      <c r="F34" s="45"/>
      <c r="G34" s="3"/>
      <c r="I34" s="91" t="s">
        <v>225</v>
      </c>
      <c r="J34" s="26" t="s">
        <v>208</v>
      </c>
      <c r="K34" s="97" t="s">
        <v>1</v>
      </c>
      <c r="L34" s="55">
        <f>L10*10^6/(L32-L33)</f>
        <v>100000</v>
      </c>
      <c r="M34" s="91" t="s">
        <v>66</v>
      </c>
      <c r="N34" s="96"/>
      <c r="O34" s="96"/>
      <c r="P34" s="96"/>
    </row>
    <row r="35" spans="1:16" ht="18.75" x14ac:dyDescent="0.3">
      <c r="A35" s="35" t="s">
        <v>291</v>
      </c>
      <c r="B35" s="33" t="s">
        <v>1</v>
      </c>
      <c r="C35" s="42" t="s">
        <v>212</v>
      </c>
      <c r="D35" s="33" t="s">
        <v>1</v>
      </c>
      <c r="E35" s="33">
        <f>C14+10</f>
        <v>250</v>
      </c>
      <c r="F35" s="42" t="s">
        <v>9</v>
      </c>
      <c r="G35" s="9"/>
      <c r="I35" s="91"/>
      <c r="J35" s="26"/>
      <c r="K35" s="97"/>
      <c r="L35" s="55"/>
      <c r="M35" s="91"/>
      <c r="N35" s="96"/>
      <c r="O35" s="96"/>
      <c r="P35" s="96"/>
    </row>
    <row r="36" spans="1:16" ht="16.5" x14ac:dyDescent="0.3">
      <c r="A36" s="45" t="s">
        <v>60</v>
      </c>
      <c r="B36" s="45"/>
      <c r="C36" s="45"/>
      <c r="D36" s="12"/>
      <c r="E36" s="12"/>
      <c r="F36" s="45"/>
      <c r="G36" s="9"/>
      <c r="I36" s="91" t="s">
        <v>226</v>
      </c>
      <c r="J36" s="26" t="s">
        <v>292</v>
      </c>
      <c r="K36" s="97" t="s">
        <v>1</v>
      </c>
      <c r="L36" s="55">
        <f>ROUND((L31*(L32-L30))/(L32-L33),-1)</f>
        <v>285210</v>
      </c>
      <c r="M36" s="91" t="s">
        <v>66</v>
      </c>
      <c r="N36" s="96"/>
      <c r="O36" s="96"/>
      <c r="P36" s="96"/>
    </row>
    <row r="37" spans="1:16" ht="18.75" x14ac:dyDescent="0.3">
      <c r="A37" s="13" t="s">
        <v>17</v>
      </c>
      <c r="B37" s="12" t="s">
        <v>1</v>
      </c>
      <c r="C37" s="45" t="s">
        <v>113</v>
      </c>
      <c r="D37" s="12" t="s">
        <v>1</v>
      </c>
      <c r="E37" s="47">
        <f>(E35/E33)^(1/2)</f>
        <v>4.1522739926869985</v>
      </c>
      <c r="F37" s="45"/>
      <c r="G37" s="9"/>
      <c r="I37" s="91"/>
      <c r="J37" s="26"/>
      <c r="K37" s="97"/>
      <c r="L37" s="26"/>
      <c r="M37" s="91"/>
      <c r="N37" s="96"/>
      <c r="O37" s="96"/>
      <c r="P37" s="96"/>
    </row>
    <row r="38" spans="1:16" x14ac:dyDescent="0.25">
      <c r="A38" s="45" t="s">
        <v>59</v>
      </c>
      <c r="B38" s="45"/>
      <c r="C38" s="12"/>
      <c r="D38" s="11"/>
      <c r="E38" s="12"/>
      <c r="F38" s="45"/>
      <c r="G38" s="3"/>
      <c r="I38" s="89" t="s">
        <v>241</v>
      </c>
      <c r="J38" s="26"/>
      <c r="K38" s="97"/>
      <c r="L38" s="26"/>
      <c r="M38" s="91"/>
      <c r="N38" s="96"/>
      <c r="O38" s="96"/>
      <c r="P38" s="96"/>
    </row>
    <row r="39" spans="1:16" ht="16.5" x14ac:dyDescent="0.3">
      <c r="A39" s="13" t="s">
        <v>114</v>
      </c>
      <c r="B39" s="12" t="s">
        <v>1</v>
      </c>
      <c r="C39" s="45" t="s">
        <v>115</v>
      </c>
      <c r="D39" s="12" t="s">
        <v>1</v>
      </c>
      <c r="E39" s="48">
        <f>E33*E37</f>
        <v>60.207972893961475</v>
      </c>
      <c r="F39" s="45" t="s">
        <v>9</v>
      </c>
      <c r="G39" s="3"/>
      <c r="I39" s="91" t="s">
        <v>232</v>
      </c>
      <c r="J39" s="26" t="s">
        <v>233</v>
      </c>
      <c r="K39" s="97" t="s">
        <v>1</v>
      </c>
      <c r="L39" s="26">
        <v>0.92500000000000004</v>
      </c>
      <c r="M39" s="91" t="s">
        <v>234</v>
      </c>
      <c r="N39" s="96" t="s">
        <v>206</v>
      </c>
      <c r="O39" s="96"/>
      <c r="P39" s="96"/>
    </row>
    <row r="40" spans="1:16" ht="16.5" x14ac:dyDescent="0.3">
      <c r="A40" s="45" t="s">
        <v>61</v>
      </c>
      <c r="B40" s="45"/>
      <c r="C40" s="45"/>
      <c r="D40" s="12"/>
      <c r="E40" s="12"/>
      <c r="F40" s="45"/>
      <c r="G40" s="9"/>
      <c r="I40" s="91" t="s">
        <v>235</v>
      </c>
      <c r="J40" s="26" t="s">
        <v>236</v>
      </c>
      <c r="K40" s="97" t="s">
        <v>1</v>
      </c>
      <c r="L40" s="26">
        <v>338</v>
      </c>
      <c r="M40" s="91" t="s">
        <v>57</v>
      </c>
      <c r="N40" s="96" t="s">
        <v>206</v>
      </c>
      <c r="O40" s="96"/>
      <c r="P40" s="96"/>
    </row>
    <row r="41" spans="1:16" ht="16.5" x14ac:dyDescent="0.3">
      <c r="A41" s="13" t="s">
        <v>116</v>
      </c>
      <c r="B41" s="12" t="s">
        <v>1</v>
      </c>
      <c r="C41" s="45" t="s">
        <v>117</v>
      </c>
      <c r="D41" s="12" t="s">
        <v>1</v>
      </c>
      <c r="E41" s="48">
        <f>E39+2</f>
        <v>62.207972893961475</v>
      </c>
      <c r="F41" s="45" t="s">
        <v>9</v>
      </c>
      <c r="G41" s="9"/>
      <c r="I41" s="91"/>
      <c r="J41" s="26"/>
      <c r="K41" s="97"/>
      <c r="L41" s="26"/>
      <c r="M41" s="91"/>
      <c r="N41" s="96"/>
      <c r="O41" s="96"/>
      <c r="P41" s="96"/>
    </row>
    <row r="42" spans="1:16" ht="16.5" x14ac:dyDescent="0.3">
      <c r="A42" s="45" t="s">
        <v>67</v>
      </c>
      <c r="B42" s="45"/>
      <c r="C42" s="12"/>
      <c r="D42" s="11"/>
      <c r="E42" s="12"/>
      <c r="F42" s="45"/>
      <c r="G42" s="3"/>
      <c r="I42" s="91" t="s">
        <v>239</v>
      </c>
      <c r="J42" s="94" t="s">
        <v>240</v>
      </c>
      <c r="K42" s="97" t="s">
        <v>1</v>
      </c>
      <c r="L42" s="26">
        <f>L40-L29</f>
        <v>28</v>
      </c>
      <c r="M42" s="91" t="s">
        <v>57</v>
      </c>
      <c r="N42" s="96"/>
      <c r="O42" s="96"/>
      <c r="P42" s="96"/>
    </row>
    <row r="43" spans="1:16" ht="16.5" x14ac:dyDescent="0.3">
      <c r="A43" s="13" t="s">
        <v>118</v>
      </c>
      <c r="B43" s="12" t="s">
        <v>1</v>
      </c>
      <c r="C43" s="45" t="s">
        <v>119</v>
      </c>
      <c r="D43" s="12" t="s">
        <v>1</v>
      </c>
      <c r="E43" s="49">
        <f>C8*1000000/(C19-C17)</f>
        <v>176056.338028169</v>
      </c>
      <c r="F43" s="45" t="s">
        <v>66</v>
      </c>
      <c r="G43" s="3"/>
      <c r="I43" s="91" t="s">
        <v>244</v>
      </c>
      <c r="J43" s="26" t="s">
        <v>245</v>
      </c>
      <c r="K43" s="97" t="s">
        <v>1</v>
      </c>
      <c r="L43" s="55">
        <f>L42*L31/L14</f>
        <v>49295774.647887319</v>
      </c>
      <c r="M43" s="91" t="s">
        <v>289</v>
      </c>
      <c r="N43" s="96" t="s">
        <v>246</v>
      </c>
      <c r="O43" s="96"/>
      <c r="P43" s="96"/>
    </row>
    <row r="44" spans="1:16" ht="16.5" x14ac:dyDescent="0.3">
      <c r="A44" s="45" t="s">
        <v>68</v>
      </c>
      <c r="B44" s="45"/>
      <c r="C44" s="12"/>
      <c r="D44" s="11"/>
      <c r="E44" s="12"/>
      <c r="F44" s="45"/>
      <c r="G44" s="3"/>
      <c r="I44" s="91" t="s">
        <v>242</v>
      </c>
      <c r="J44" s="26" t="s">
        <v>243</v>
      </c>
      <c r="K44" s="97" t="s">
        <v>1</v>
      </c>
      <c r="L44" s="55">
        <f>L42*L31/(L14*2544.4)</f>
        <v>19374.223647180992</v>
      </c>
      <c r="M44" s="91" t="s">
        <v>73</v>
      </c>
      <c r="N44" s="96" t="s">
        <v>247</v>
      </c>
      <c r="O44" s="96"/>
      <c r="P44" s="96"/>
    </row>
    <row r="45" spans="1:16" ht="16.5" x14ac:dyDescent="0.3">
      <c r="A45" s="13" t="s">
        <v>120</v>
      </c>
      <c r="B45" s="12" t="s">
        <v>1</v>
      </c>
      <c r="C45" s="45" t="s">
        <v>121</v>
      </c>
      <c r="D45" s="12" t="s">
        <v>1</v>
      </c>
      <c r="E45" s="49">
        <f>C10*1000000/(C18-C16)</f>
        <v>100000</v>
      </c>
      <c r="F45" s="45" t="s">
        <v>66</v>
      </c>
      <c r="G45" s="3"/>
      <c r="I45" s="91"/>
      <c r="J45" s="26"/>
      <c r="K45" s="97"/>
      <c r="L45" s="65"/>
      <c r="M45" s="91"/>
      <c r="N45" s="96"/>
      <c r="O45" s="96"/>
      <c r="P45" s="96"/>
    </row>
    <row r="46" spans="1:16" ht="16.5" x14ac:dyDescent="0.3">
      <c r="A46" s="34" t="s">
        <v>74</v>
      </c>
      <c r="B46" s="33"/>
      <c r="C46" s="33"/>
      <c r="D46" s="33"/>
      <c r="E46" s="50"/>
      <c r="F46" s="42"/>
      <c r="G46" s="3"/>
      <c r="I46" s="91" t="s">
        <v>248</v>
      </c>
      <c r="J46" s="26" t="s">
        <v>249</v>
      </c>
      <c r="K46" s="97" t="s">
        <v>1</v>
      </c>
      <c r="L46" s="55">
        <f>L42/L14+L29</f>
        <v>590</v>
      </c>
      <c r="M46" s="91" t="s">
        <v>57</v>
      </c>
      <c r="N46" s="96" t="s">
        <v>264</v>
      </c>
      <c r="O46" s="96"/>
      <c r="P46" s="96"/>
    </row>
    <row r="47" spans="1:16" ht="16.5" x14ac:dyDescent="0.3">
      <c r="A47" s="35" t="s">
        <v>213</v>
      </c>
      <c r="B47" s="33" t="s">
        <v>1</v>
      </c>
      <c r="C47" s="42" t="s">
        <v>214</v>
      </c>
      <c r="D47" s="33"/>
      <c r="E47" s="50"/>
      <c r="F47" s="42"/>
      <c r="G47" s="3"/>
      <c r="I47" s="91" t="s">
        <v>250</v>
      </c>
      <c r="J47" s="26" t="s">
        <v>251</v>
      </c>
      <c r="K47" s="97" t="s">
        <v>1</v>
      </c>
      <c r="L47" s="55">
        <f>L31+(L36-(L31-L34))</f>
        <v>385210</v>
      </c>
      <c r="M47" s="91" t="s">
        <v>66</v>
      </c>
      <c r="N47" s="96"/>
      <c r="O47" s="96"/>
      <c r="P47" s="96"/>
    </row>
    <row r="48" spans="1:16" ht="16.5" x14ac:dyDescent="0.3">
      <c r="A48" s="35" t="s">
        <v>215</v>
      </c>
      <c r="B48" s="33" t="s">
        <v>1</v>
      </c>
      <c r="C48" s="36"/>
      <c r="D48" s="33" t="s">
        <v>1</v>
      </c>
      <c r="E48" s="51">
        <f>ROUND((E43*(C18-C17))/(C18-C16),-1)</f>
        <v>285210</v>
      </c>
      <c r="F48" s="42" t="s">
        <v>66</v>
      </c>
      <c r="G48" s="3"/>
      <c r="I48" s="91" t="s">
        <v>252</v>
      </c>
      <c r="J48" s="26" t="s">
        <v>253</v>
      </c>
      <c r="K48" s="97" t="s">
        <v>1</v>
      </c>
      <c r="L48" s="55">
        <f>(L46*L31+L32*(L47-L31))/L47</f>
        <v>448.83037275076958</v>
      </c>
      <c r="M48" s="91" t="s">
        <v>57</v>
      </c>
      <c r="N48" s="96"/>
      <c r="O48" s="96"/>
      <c r="P48" s="96"/>
    </row>
    <row r="49" spans="1:16" ht="16.5" x14ac:dyDescent="0.3">
      <c r="A49" s="11" t="s">
        <v>69</v>
      </c>
      <c r="B49" s="12"/>
      <c r="C49" s="12"/>
      <c r="D49" s="12"/>
      <c r="E49" s="48"/>
      <c r="F49" s="45"/>
      <c r="G49" s="3"/>
      <c r="I49" s="91" t="s">
        <v>237</v>
      </c>
      <c r="J49" s="26" t="s">
        <v>238</v>
      </c>
      <c r="K49" s="97" t="s">
        <v>1</v>
      </c>
      <c r="L49" s="55">
        <v>367</v>
      </c>
      <c r="M49" s="91" t="s">
        <v>57</v>
      </c>
      <c r="N49" s="96" t="s">
        <v>206</v>
      </c>
      <c r="O49" s="96"/>
      <c r="P49" s="96"/>
    </row>
    <row r="50" spans="1:16" ht="16.5" x14ac:dyDescent="0.3">
      <c r="A50" s="16" t="s">
        <v>122</v>
      </c>
      <c r="B50" s="12" t="s">
        <v>1</v>
      </c>
      <c r="C50" s="45" t="s">
        <v>216</v>
      </c>
      <c r="D50" s="12" t="s">
        <v>1</v>
      </c>
      <c r="E50" s="48">
        <f>C20-C19</f>
        <v>28</v>
      </c>
      <c r="F50" s="45" t="s">
        <v>57</v>
      </c>
      <c r="G50" s="3"/>
      <c r="I50" s="91" t="s">
        <v>254</v>
      </c>
      <c r="J50" s="94" t="s">
        <v>255</v>
      </c>
      <c r="K50" s="97" t="s">
        <v>1</v>
      </c>
      <c r="L50" s="55">
        <f>L49-L48</f>
        <v>-81.830372750769584</v>
      </c>
      <c r="M50" s="91" t="s">
        <v>57</v>
      </c>
      <c r="N50" s="96"/>
      <c r="O50" s="96"/>
      <c r="P50" s="96"/>
    </row>
    <row r="51" spans="1:16" ht="16.5" x14ac:dyDescent="0.3">
      <c r="A51" s="45" t="s">
        <v>72</v>
      </c>
      <c r="B51" s="45"/>
      <c r="C51" s="12"/>
      <c r="D51" s="12"/>
      <c r="E51" s="48"/>
      <c r="F51" s="45"/>
      <c r="G51" s="3"/>
      <c r="I51" s="91" t="s">
        <v>256</v>
      </c>
      <c r="J51" s="26" t="s">
        <v>245</v>
      </c>
      <c r="K51" s="97" t="s">
        <v>1</v>
      </c>
      <c r="L51" s="55">
        <f>L50*L47/L14</f>
        <v>-315218778.87323952</v>
      </c>
      <c r="M51" s="91" t="s">
        <v>289</v>
      </c>
      <c r="N51" s="96" t="s">
        <v>246</v>
      </c>
      <c r="O51" s="96"/>
      <c r="P51" s="96"/>
    </row>
    <row r="52" spans="1:16" ht="16.5" x14ac:dyDescent="0.3">
      <c r="A52" s="13" t="s">
        <v>123</v>
      </c>
      <c r="B52" s="12" t="s">
        <v>1</v>
      </c>
      <c r="C52" s="15" t="s">
        <v>153</v>
      </c>
      <c r="D52" s="12" t="s">
        <v>1</v>
      </c>
      <c r="E52" s="49">
        <f>E50/C22*E43/2544.4</f>
        <v>2583.2298196241327</v>
      </c>
      <c r="F52" s="45" t="s">
        <v>73</v>
      </c>
      <c r="G52" s="3"/>
      <c r="I52" s="91" t="s">
        <v>257</v>
      </c>
      <c r="J52" s="26" t="s">
        <v>243</v>
      </c>
      <c r="K52" s="97" t="s">
        <v>1</v>
      </c>
      <c r="L52" s="55">
        <f>L51/2544.4</f>
        <v>-123887.27357068051</v>
      </c>
      <c r="M52" s="91" t="s">
        <v>73</v>
      </c>
      <c r="N52" s="96" t="s">
        <v>247</v>
      </c>
      <c r="O52" s="96"/>
      <c r="P52" s="96"/>
    </row>
    <row r="53" spans="1:16" x14ac:dyDescent="0.25">
      <c r="A53" s="45" t="s">
        <v>76</v>
      </c>
      <c r="B53" s="45"/>
      <c r="C53" s="12"/>
      <c r="D53" s="12"/>
      <c r="E53" s="48"/>
      <c r="F53" s="45"/>
      <c r="G53" s="3"/>
      <c r="I53" s="91"/>
      <c r="J53" s="26"/>
      <c r="K53" s="97"/>
      <c r="L53" s="55"/>
      <c r="M53" s="91"/>
      <c r="N53" s="96"/>
      <c r="O53" s="96"/>
      <c r="P53" s="96"/>
    </row>
    <row r="54" spans="1:16" ht="16.5" x14ac:dyDescent="0.3">
      <c r="A54" s="13" t="s">
        <v>124</v>
      </c>
      <c r="B54" s="12" t="s">
        <v>1</v>
      </c>
      <c r="C54" s="15" t="s">
        <v>217</v>
      </c>
      <c r="D54" s="12" t="s">
        <v>1</v>
      </c>
      <c r="E54" s="48">
        <f>E50/C22+C19</f>
        <v>347.33333333333331</v>
      </c>
      <c r="F54" s="45" t="s">
        <v>57</v>
      </c>
      <c r="G54" s="3"/>
      <c r="I54" s="91" t="s">
        <v>258</v>
      </c>
      <c r="J54" s="26" t="s">
        <v>259</v>
      </c>
      <c r="K54" s="97" t="s">
        <v>1</v>
      </c>
      <c r="L54" s="55">
        <f>L52+L44</f>
        <v>-104513.04992349952</v>
      </c>
      <c r="M54" s="91" t="s">
        <v>73</v>
      </c>
      <c r="N54" s="96"/>
      <c r="O54" s="96"/>
      <c r="P54" s="96"/>
    </row>
    <row r="55" spans="1:16" ht="16.5" x14ac:dyDescent="0.3">
      <c r="A55" s="11" t="s">
        <v>75</v>
      </c>
      <c r="B55" s="12"/>
      <c r="C55" s="12"/>
      <c r="D55" s="12"/>
      <c r="E55" s="48"/>
      <c r="F55" s="45"/>
      <c r="G55" s="3"/>
      <c r="I55" s="91" t="s">
        <v>260</v>
      </c>
      <c r="J55" s="26" t="s">
        <v>261</v>
      </c>
      <c r="K55" s="97" t="s">
        <v>1</v>
      </c>
      <c r="L55" s="55">
        <f>L50/L14+L48</f>
        <v>-369.47335475692626</v>
      </c>
      <c r="M55" s="91" t="s">
        <v>57</v>
      </c>
      <c r="N55" s="96" t="s">
        <v>264</v>
      </c>
      <c r="O55" s="96"/>
      <c r="P55" s="96"/>
    </row>
    <row r="56" spans="1:16" ht="16.5" x14ac:dyDescent="0.3">
      <c r="A56" s="13" t="s">
        <v>125</v>
      </c>
      <c r="B56" s="12" t="s">
        <v>1</v>
      </c>
      <c r="C56" s="45" t="s">
        <v>126</v>
      </c>
      <c r="D56" s="12" t="s">
        <v>1</v>
      </c>
      <c r="E56" s="51">
        <f>E43+E48-(E43-E45)</f>
        <v>385210</v>
      </c>
      <c r="F56" s="45" t="s">
        <v>66</v>
      </c>
      <c r="G56" s="3"/>
      <c r="I56" s="91"/>
      <c r="J56" s="26"/>
      <c r="K56" s="97"/>
      <c r="L56" s="26"/>
      <c r="M56" s="91"/>
      <c r="N56" s="96"/>
      <c r="O56" s="96"/>
      <c r="P56" s="96"/>
    </row>
    <row r="57" spans="1:16" ht="16.5" x14ac:dyDescent="0.3">
      <c r="A57" s="45" t="s">
        <v>77</v>
      </c>
      <c r="B57" s="45"/>
      <c r="C57" s="12"/>
      <c r="D57" s="12"/>
      <c r="E57" s="48"/>
      <c r="F57" s="45"/>
      <c r="G57" s="3"/>
      <c r="I57" s="91" t="s">
        <v>262</v>
      </c>
      <c r="J57" s="26" t="s">
        <v>100</v>
      </c>
      <c r="K57" s="97" t="s">
        <v>1</v>
      </c>
      <c r="L57" s="64">
        <f>(L55-L33)*L47/1000000</f>
        <v>-230.92313098591558</v>
      </c>
      <c r="M57" s="91" t="s">
        <v>265</v>
      </c>
      <c r="N57" s="96" t="s">
        <v>263</v>
      </c>
      <c r="O57" s="96"/>
      <c r="P57" s="96"/>
    </row>
    <row r="58" spans="1:16" ht="16.5" x14ac:dyDescent="0.3">
      <c r="A58" s="13" t="s">
        <v>127</v>
      </c>
      <c r="B58" s="12" t="s">
        <v>1</v>
      </c>
      <c r="C58" s="45" t="s">
        <v>152</v>
      </c>
      <c r="D58" s="12" t="s">
        <v>1</v>
      </c>
      <c r="E58" s="49">
        <f>(E54*E43+C18*(E48-(E43-E45)))/E56</f>
        <v>337.92202485005129</v>
      </c>
      <c r="F58" s="45" t="s">
        <v>57</v>
      </c>
      <c r="G58" s="3"/>
      <c r="I58" s="91"/>
      <c r="J58" s="26"/>
      <c r="K58" s="97"/>
      <c r="L58" s="26"/>
      <c r="M58" s="91"/>
      <c r="N58" s="96"/>
      <c r="O58" s="96"/>
      <c r="P58" s="96"/>
    </row>
    <row r="59" spans="1:16" x14ac:dyDescent="0.25">
      <c r="A59" s="11" t="s">
        <v>78</v>
      </c>
      <c r="B59" s="12"/>
      <c r="C59" s="12"/>
      <c r="D59" s="12"/>
      <c r="E59" s="48"/>
      <c r="F59" s="45"/>
      <c r="G59" s="3"/>
      <c r="I59" s="100"/>
      <c r="J59" s="101"/>
      <c r="K59" s="102"/>
      <c r="L59" s="101"/>
      <c r="M59" s="100"/>
      <c r="N59" s="103"/>
      <c r="O59" s="103"/>
      <c r="P59" s="103"/>
    </row>
    <row r="60" spans="1:16" ht="16.5" x14ac:dyDescent="0.3">
      <c r="A60" s="16" t="s">
        <v>128</v>
      </c>
      <c r="B60" s="12" t="s">
        <v>1</v>
      </c>
      <c r="C60" s="45" t="s">
        <v>129</v>
      </c>
      <c r="D60" s="12" t="s">
        <v>1</v>
      </c>
      <c r="E60" s="48">
        <f>C21-E58</f>
        <v>29.077975149948713</v>
      </c>
      <c r="F60" s="45" t="s">
        <v>57</v>
      </c>
      <c r="G60" s="3"/>
      <c r="I60" s="100"/>
      <c r="J60" s="101"/>
      <c r="K60" s="102"/>
      <c r="L60" s="101"/>
      <c r="M60" s="100"/>
      <c r="N60" s="103"/>
      <c r="O60" s="103"/>
      <c r="P60" s="103"/>
    </row>
    <row r="61" spans="1:16" x14ac:dyDescent="0.25">
      <c r="A61" s="45" t="s">
        <v>79</v>
      </c>
      <c r="B61" s="45"/>
      <c r="C61" s="12"/>
      <c r="D61" s="12"/>
      <c r="E61" s="48"/>
      <c r="F61" s="45"/>
      <c r="G61" s="3"/>
      <c r="I61" s="100"/>
      <c r="J61" s="101"/>
      <c r="K61" s="102"/>
      <c r="L61" s="101"/>
      <c r="M61" s="100"/>
      <c r="N61" s="103"/>
      <c r="O61" s="103"/>
      <c r="P61" s="103"/>
    </row>
    <row r="62" spans="1:16" ht="16.5" x14ac:dyDescent="0.3">
      <c r="A62" s="13" t="s">
        <v>130</v>
      </c>
      <c r="B62" s="12" t="s">
        <v>1</v>
      </c>
      <c r="C62" s="15" t="s">
        <v>131</v>
      </c>
      <c r="D62" s="12" t="s">
        <v>1</v>
      </c>
      <c r="E62" s="49">
        <f>E60/C22*E56/2544.4</f>
        <v>5869.6886273184209</v>
      </c>
      <c r="F62" s="45" t="s">
        <v>73</v>
      </c>
      <c r="G62" s="3"/>
      <c r="I62" s="100"/>
      <c r="J62" s="101"/>
      <c r="K62" s="102"/>
      <c r="L62" s="101"/>
      <c r="M62" s="100"/>
      <c r="N62" s="103"/>
      <c r="O62" s="103"/>
      <c r="P62" s="103"/>
    </row>
    <row r="63" spans="1:16" ht="17.25" x14ac:dyDescent="0.3">
      <c r="A63" s="17" t="s">
        <v>80</v>
      </c>
      <c r="B63" s="18" t="s">
        <v>1</v>
      </c>
      <c r="C63" s="19" t="s">
        <v>143</v>
      </c>
      <c r="D63" s="18" t="s">
        <v>1</v>
      </c>
      <c r="E63" s="52">
        <f>E62+E52</f>
        <v>8452.9184469425527</v>
      </c>
      <c r="F63" s="19" t="s">
        <v>73</v>
      </c>
      <c r="G63" s="3"/>
      <c r="I63" s="100"/>
      <c r="J63" s="101"/>
      <c r="K63" s="102"/>
      <c r="L63" s="101"/>
      <c r="M63" s="100"/>
      <c r="N63" s="103"/>
      <c r="O63" s="103"/>
      <c r="P63" s="103"/>
    </row>
    <row r="64" spans="1:16" x14ac:dyDescent="0.25">
      <c r="A64" s="45" t="s">
        <v>109</v>
      </c>
      <c r="B64" s="45"/>
      <c r="C64" s="12"/>
      <c r="D64" s="12"/>
      <c r="E64" s="48"/>
      <c r="F64" s="45"/>
      <c r="G64" s="22"/>
      <c r="I64" s="100"/>
      <c r="J64" s="101"/>
      <c r="K64" s="102"/>
      <c r="L64" s="101"/>
      <c r="M64" s="100"/>
      <c r="N64" s="103"/>
      <c r="O64" s="103"/>
      <c r="P64" s="103"/>
    </row>
    <row r="65" spans="1:16" ht="16.5" x14ac:dyDescent="0.3">
      <c r="A65" s="13" t="s">
        <v>110</v>
      </c>
      <c r="B65" s="12" t="s">
        <v>1</v>
      </c>
      <c r="C65" s="15" t="s">
        <v>218</v>
      </c>
      <c r="D65" s="12" t="s">
        <v>1</v>
      </c>
      <c r="E65" s="48">
        <f>E60/C22+E58</f>
        <v>376.69265838331626</v>
      </c>
      <c r="F65" s="45" t="s">
        <v>57</v>
      </c>
      <c r="G65" s="22"/>
      <c r="I65" s="100"/>
      <c r="J65" s="101"/>
      <c r="K65" s="102"/>
      <c r="L65" s="101"/>
      <c r="M65" s="100"/>
      <c r="N65" s="103"/>
      <c r="O65" s="103"/>
      <c r="P65" s="103"/>
    </row>
    <row r="66" spans="1:16" x14ac:dyDescent="0.25">
      <c r="A66" s="19" t="s">
        <v>81</v>
      </c>
      <c r="B66" s="18"/>
      <c r="C66" s="18"/>
      <c r="D66" s="18"/>
      <c r="E66" s="53"/>
      <c r="F66" s="19"/>
      <c r="G66" s="24"/>
      <c r="I66" s="100"/>
      <c r="J66" s="101"/>
      <c r="K66" s="102"/>
      <c r="L66" s="101"/>
      <c r="M66" s="100"/>
      <c r="N66" s="103"/>
      <c r="O66" s="103"/>
      <c r="P66" s="103"/>
    </row>
    <row r="67" spans="1:16" ht="17.25" x14ac:dyDescent="0.3">
      <c r="A67" s="17" t="s">
        <v>144</v>
      </c>
      <c r="B67" s="18" t="s">
        <v>1</v>
      </c>
      <c r="C67" s="19" t="s">
        <v>145</v>
      </c>
      <c r="D67" s="18" t="s">
        <v>1</v>
      </c>
      <c r="E67" s="54">
        <f>E56/1000000*(E65-C16)</f>
        <v>56.507478935837256</v>
      </c>
      <c r="F67" s="19" t="s">
        <v>55</v>
      </c>
      <c r="G67" s="24"/>
      <c r="I67" s="100"/>
      <c r="J67" s="101"/>
      <c r="K67" s="102"/>
      <c r="L67" s="101"/>
      <c r="M67" s="100"/>
      <c r="N67" s="103"/>
      <c r="O67" s="103"/>
      <c r="P67" s="103"/>
    </row>
    <row r="68" spans="1:16" x14ac:dyDescent="0.25">
      <c r="A68" s="7"/>
      <c r="B68" s="4"/>
      <c r="C68" s="4"/>
      <c r="D68" s="3"/>
      <c r="E68" s="4"/>
      <c r="F68" s="10"/>
      <c r="G68" s="3"/>
      <c r="I68" s="100"/>
      <c r="J68" s="101"/>
      <c r="K68" s="102"/>
      <c r="L68" s="101"/>
      <c r="M68" s="100"/>
      <c r="N68" s="103"/>
      <c r="O68" s="103"/>
      <c r="P68" s="103"/>
    </row>
    <row r="69" spans="1:16" x14ac:dyDescent="0.25">
      <c r="B69" s="88"/>
      <c r="C69" s="88"/>
      <c r="E69" s="88"/>
      <c r="I69" s="100"/>
      <c r="J69" s="101"/>
      <c r="K69" s="102"/>
      <c r="L69" s="101"/>
      <c r="M69" s="100"/>
      <c r="N69" s="103"/>
      <c r="O69" s="103"/>
      <c r="P69" s="103"/>
    </row>
    <row r="70" spans="1:16" x14ac:dyDescent="0.25">
      <c r="A70" s="104" t="s">
        <v>174</v>
      </c>
      <c r="I70" s="100"/>
      <c r="J70" s="101"/>
      <c r="K70" s="102"/>
      <c r="L70" s="101"/>
      <c r="M70" s="100"/>
      <c r="N70" s="105"/>
      <c r="O70" s="105"/>
      <c r="P70" s="105"/>
    </row>
    <row r="71" spans="1:16" x14ac:dyDescent="0.25">
      <c r="A71" s="104" t="s">
        <v>318</v>
      </c>
      <c r="I71" s="100"/>
      <c r="J71" s="101"/>
      <c r="K71" s="102"/>
      <c r="L71" s="101"/>
      <c r="M71" s="100"/>
      <c r="N71" s="105"/>
      <c r="O71" s="105"/>
      <c r="P71" s="105"/>
    </row>
    <row r="72" spans="1:16" x14ac:dyDescent="0.25">
      <c r="A72" s="104" t="s">
        <v>319</v>
      </c>
      <c r="I72" s="100"/>
      <c r="J72" s="101"/>
      <c r="K72" s="102"/>
      <c r="L72" s="101"/>
      <c r="M72" s="100"/>
      <c r="N72" s="105"/>
      <c r="O72" s="105"/>
      <c r="P72" s="105"/>
    </row>
    <row r="73" spans="1:16" x14ac:dyDescent="0.25">
      <c r="A73" s="104" t="s">
        <v>320</v>
      </c>
      <c r="I73" s="100"/>
      <c r="J73" s="101"/>
      <c r="K73" s="102"/>
      <c r="L73" s="101"/>
      <c r="M73" s="100"/>
      <c r="N73" s="105"/>
      <c r="O73" s="105"/>
      <c r="P73" s="105"/>
    </row>
    <row r="74" spans="1:16" x14ac:dyDescent="0.25">
      <c r="A74" s="106" t="s">
        <v>321</v>
      </c>
      <c r="I74" s="100"/>
      <c r="J74" s="101"/>
      <c r="K74" s="102"/>
      <c r="L74" s="101"/>
      <c r="M74" s="100"/>
      <c r="N74" s="105"/>
      <c r="O74" s="105"/>
      <c r="P74" s="105"/>
    </row>
    <row r="75" spans="1:16" x14ac:dyDescent="0.25">
      <c r="I75" s="100"/>
      <c r="J75" s="101"/>
      <c r="K75" s="102"/>
      <c r="L75" s="101"/>
      <c r="M75" s="100"/>
      <c r="N75" s="105"/>
      <c r="O75" s="105"/>
      <c r="P75" s="105"/>
    </row>
    <row r="76" spans="1:16" x14ac:dyDescent="0.25">
      <c r="I76" s="100"/>
      <c r="J76" s="101"/>
      <c r="K76" s="102"/>
      <c r="L76" s="101"/>
      <c r="M76" s="100"/>
      <c r="N76" s="105"/>
      <c r="O76" s="105"/>
      <c r="P76" s="105"/>
    </row>
    <row r="77" spans="1:16" x14ac:dyDescent="0.25">
      <c r="I77" s="100"/>
      <c r="J77" s="101"/>
      <c r="K77" s="102"/>
      <c r="L77" s="101"/>
      <c r="M77" s="100"/>
      <c r="N77" s="105"/>
      <c r="O77" s="105"/>
      <c r="P77" s="105"/>
    </row>
    <row r="78" spans="1:16" x14ac:dyDescent="0.25">
      <c r="I78" s="100"/>
      <c r="J78" s="101"/>
      <c r="K78" s="102"/>
      <c r="L78" s="101"/>
      <c r="M78" s="100"/>
      <c r="N78" s="105"/>
      <c r="O78" s="105"/>
      <c r="P78" s="105"/>
    </row>
    <row r="79" spans="1:16" x14ac:dyDescent="0.25">
      <c r="I79" s="100"/>
      <c r="J79" s="101"/>
      <c r="K79" s="102"/>
      <c r="L79" s="101"/>
      <c r="M79" s="100"/>
      <c r="N79" s="105"/>
      <c r="O79" s="105"/>
      <c r="P79" s="105"/>
    </row>
    <row r="80" spans="1:16" x14ac:dyDescent="0.25">
      <c r="I80" s="100"/>
      <c r="J80" s="101"/>
      <c r="K80" s="102"/>
      <c r="L80" s="101"/>
      <c r="M80" s="100"/>
      <c r="N80" s="105"/>
      <c r="O80" s="105"/>
      <c r="P80" s="105"/>
    </row>
    <row r="81" spans="9:16" x14ac:dyDescent="0.25">
      <c r="I81" s="100"/>
      <c r="J81" s="101"/>
      <c r="K81" s="102"/>
      <c r="L81" s="101"/>
      <c r="M81" s="100"/>
      <c r="N81" s="105"/>
      <c r="O81" s="105"/>
      <c r="P81" s="105"/>
    </row>
    <row r="82" spans="9:16" x14ac:dyDescent="0.25">
      <c r="I82" s="100"/>
      <c r="J82" s="101"/>
      <c r="K82" s="102"/>
      <c r="L82" s="101"/>
      <c r="M82" s="100"/>
      <c r="N82" s="105"/>
      <c r="O82" s="105"/>
      <c r="P82" s="105"/>
    </row>
    <row r="83" spans="9:16" x14ac:dyDescent="0.25">
      <c r="I83" s="100"/>
      <c r="J83" s="101"/>
      <c r="K83" s="102"/>
      <c r="L83" s="101"/>
      <c r="M83" s="100"/>
      <c r="N83" s="105"/>
      <c r="O83" s="105"/>
      <c r="P83" s="105"/>
    </row>
    <row r="84" spans="9:16" x14ac:dyDescent="0.25">
      <c r="I84" s="100"/>
      <c r="J84" s="101"/>
      <c r="K84" s="102"/>
      <c r="L84" s="101"/>
      <c r="M84" s="100"/>
      <c r="N84" s="105"/>
      <c r="O84" s="105"/>
      <c r="P84" s="105"/>
    </row>
    <row r="85" spans="9:16" x14ac:dyDescent="0.25">
      <c r="I85" s="100"/>
      <c r="J85" s="101"/>
      <c r="K85" s="102"/>
      <c r="L85" s="101"/>
      <c r="M85" s="100"/>
      <c r="N85" s="105"/>
      <c r="O85" s="105"/>
      <c r="P85" s="105"/>
    </row>
    <row r="86" spans="9:16" x14ac:dyDescent="0.25">
      <c r="I86" s="100"/>
      <c r="J86" s="101"/>
      <c r="K86" s="102"/>
      <c r="L86" s="101"/>
      <c r="M86" s="100"/>
      <c r="N86" s="105"/>
      <c r="O86" s="105"/>
      <c r="P86" s="105"/>
    </row>
    <row r="87" spans="9:16" x14ac:dyDescent="0.25">
      <c r="I87" s="100"/>
      <c r="J87" s="101"/>
      <c r="K87" s="102"/>
      <c r="L87" s="101"/>
      <c r="M87" s="100"/>
      <c r="N87" s="105"/>
      <c r="O87" s="105"/>
      <c r="P87" s="105"/>
    </row>
    <row r="88" spans="9:16" x14ac:dyDescent="0.25">
      <c r="I88" s="100"/>
      <c r="J88" s="101"/>
      <c r="K88" s="102"/>
      <c r="L88" s="101"/>
      <c r="M88" s="100"/>
      <c r="N88" s="105"/>
      <c r="O88" s="105"/>
      <c r="P88" s="105"/>
    </row>
    <row r="89" spans="9:16" x14ac:dyDescent="0.25">
      <c r="I89" s="100"/>
      <c r="J89" s="101"/>
      <c r="K89" s="102"/>
      <c r="L89" s="101"/>
      <c r="M89" s="100"/>
      <c r="N89" s="105"/>
      <c r="O89" s="105"/>
      <c r="P89" s="105"/>
    </row>
    <row r="90" spans="9:16" x14ac:dyDescent="0.25">
      <c r="I90" s="100"/>
      <c r="J90" s="101"/>
      <c r="K90" s="102"/>
      <c r="L90" s="101"/>
      <c r="M90" s="100"/>
      <c r="N90" s="105"/>
      <c r="O90" s="105"/>
      <c r="P90" s="105"/>
    </row>
    <row r="91" spans="9:16" x14ac:dyDescent="0.25">
      <c r="I91" s="100"/>
      <c r="J91" s="101"/>
      <c r="K91" s="102"/>
      <c r="L91" s="101"/>
      <c r="M91" s="100"/>
      <c r="N91" s="105"/>
      <c r="O91" s="105"/>
      <c r="P91" s="105"/>
    </row>
    <row r="92" spans="9:16" x14ac:dyDescent="0.25">
      <c r="I92" s="100"/>
      <c r="J92" s="101"/>
      <c r="K92" s="102"/>
      <c r="L92" s="101"/>
      <c r="M92" s="100"/>
      <c r="N92" s="105"/>
      <c r="O92" s="105"/>
      <c r="P92" s="105"/>
    </row>
    <row r="93" spans="9:16" x14ac:dyDescent="0.25">
      <c r="I93" s="100"/>
      <c r="J93" s="101"/>
      <c r="K93" s="102"/>
      <c r="L93" s="101"/>
      <c r="M93" s="100"/>
      <c r="N93" s="105"/>
      <c r="O93" s="105"/>
      <c r="P93" s="105"/>
    </row>
    <row r="94" spans="9:16" x14ac:dyDescent="0.25">
      <c r="I94" s="100"/>
      <c r="J94" s="101"/>
      <c r="K94" s="102"/>
      <c r="L94" s="101"/>
      <c r="M94" s="100"/>
      <c r="N94" s="105"/>
      <c r="O94" s="105"/>
      <c r="P94" s="105"/>
    </row>
    <row r="95" spans="9:16" x14ac:dyDescent="0.25">
      <c r="I95" s="100"/>
      <c r="J95" s="101"/>
      <c r="K95" s="102"/>
      <c r="L95" s="101"/>
      <c r="M95" s="100"/>
      <c r="N95" s="105"/>
      <c r="O95" s="105"/>
      <c r="P95" s="105"/>
    </row>
    <row r="96" spans="9:16" x14ac:dyDescent="0.25">
      <c r="I96" s="100"/>
      <c r="J96" s="101"/>
      <c r="K96" s="102"/>
      <c r="L96" s="101"/>
      <c r="M96" s="100"/>
      <c r="N96" s="105"/>
      <c r="O96" s="105"/>
      <c r="P96" s="105"/>
    </row>
    <row r="97" spans="9:16" x14ac:dyDescent="0.25">
      <c r="I97" s="100"/>
      <c r="J97" s="101"/>
      <c r="K97" s="102"/>
      <c r="L97" s="101"/>
      <c r="M97" s="100"/>
      <c r="N97" s="105"/>
      <c r="O97" s="105"/>
      <c r="P97" s="105"/>
    </row>
    <row r="98" spans="9:16" x14ac:dyDescent="0.25">
      <c r="I98" s="100"/>
      <c r="J98" s="101"/>
      <c r="K98" s="102"/>
      <c r="L98" s="101"/>
      <c r="M98" s="100"/>
      <c r="N98" s="105"/>
      <c r="O98" s="105"/>
      <c r="P98" s="105"/>
    </row>
    <row r="99" spans="9:16" x14ac:dyDescent="0.25">
      <c r="I99" s="100"/>
      <c r="J99" s="101"/>
      <c r="K99" s="102"/>
      <c r="L99" s="101"/>
      <c r="M99" s="100"/>
      <c r="N99" s="105"/>
      <c r="O99" s="105"/>
      <c r="P99" s="105"/>
    </row>
    <row r="100" spans="9:16" x14ac:dyDescent="0.25">
      <c r="I100" s="100"/>
      <c r="J100" s="101"/>
      <c r="K100" s="102"/>
      <c r="L100" s="101"/>
      <c r="M100" s="100"/>
      <c r="N100" s="105"/>
      <c r="O100" s="105"/>
      <c r="P100" s="105"/>
    </row>
    <row r="101" spans="9:16" x14ac:dyDescent="0.25">
      <c r="I101" s="100"/>
      <c r="J101" s="101"/>
      <c r="K101" s="101"/>
      <c r="L101" s="101"/>
      <c r="M101" s="100"/>
      <c r="N101" s="105"/>
      <c r="O101" s="105"/>
      <c r="P101" s="105"/>
    </row>
    <row r="102" spans="9:16" x14ac:dyDescent="0.25">
      <c r="I102" s="100"/>
      <c r="J102" s="101"/>
      <c r="K102" s="101"/>
      <c r="L102" s="101"/>
      <c r="M102" s="100"/>
      <c r="N102" s="105"/>
      <c r="O102" s="105"/>
      <c r="P102" s="105"/>
    </row>
    <row r="103" spans="9:16" x14ac:dyDescent="0.25">
      <c r="I103" s="100"/>
      <c r="J103" s="101"/>
      <c r="K103" s="101"/>
      <c r="L103" s="101"/>
      <c r="M103" s="100"/>
      <c r="N103" s="105"/>
      <c r="O103" s="105"/>
      <c r="P103" s="105"/>
    </row>
    <row r="104" spans="9:16" x14ac:dyDescent="0.25">
      <c r="I104" s="107"/>
      <c r="J104" s="101"/>
      <c r="K104" s="101"/>
      <c r="L104" s="108"/>
      <c r="M104" s="100"/>
      <c r="N104" s="105"/>
      <c r="O104" s="105"/>
      <c r="P104" s="109"/>
    </row>
    <row r="105" spans="9:16" x14ac:dyDescent="0.25">
      <c r="I105" s="107"/>
      <c r="J105" s="101"/>
      <c r="K105" s="101"/>
      <c r="L105" s="110"/>
      <c r="M105" s="100"/>
      <c r="N105" s="105"/>
      <c r="O105" s="105"/>
      <c r="P105" s="109"/>
    </row>
    <row r="106" spans="9:16" x14ac:dyDescent="0.25">
      <c r="I106" s="107"/>
      <c r="J106" s="101"/>
      <c r="K106" s="101"/>
      <c r="L106" s="110"/>
      <c r="M106" s="100"/>
      <c r="N106" s="105"/>
      <c r="O106" s="105"/>
      <c r="P106" s="109"/>
    </row>
    <row r="107" spans="9:16" x14ac:dyDescent="0.25">
      <c r="I107" s="100"/>
      <c r="J107" s="101"/>
      <c r="K107" s="101"/>
      <c r="L107" s="101"/>
      <c r="M107" s="100"/>
      <c r="N107" s="105"/>
      <c r="O107" s="105"/>
      <c r="P107" s="105"/>
    </row>
    <row r="108" spans="9:16" x14ac:dyDescent="0.25">
      <c r="I108" s="172"/>
      <c r="J108" s="172"/>
      <c r="K108" s="173"/>
      <c r="L108" s="173"/>
      <c r="M108" s="173"/>
      <c r="N108" s="105"/>
      <c r="O108" s="105"/>
      <c r="P108" s="105"/>
    </row>
    <row r="109" spans="9:16" x14ac:dyDescent="0.25">
      <c r="I109" s="100"/>
      <c r="J109" s="101"/>
      <c r="K109" s="101"/>
      <c r="L109" s="101"/>
      <c r="M109" s="100"/>
      <c r="N109" s="105"/>
      <c r="O109" s="105"/>
      <c r="P109" s="100"/>
    </row>
    <row r="110" spans="9:16" x14ac:dyDescent="0.25">
      <c r="I110" s="107"/>
      <c r="J110" s="101"/>
      <c r="K110" s="101"/>
      <c r="L110" s="110"/>
      <c r="M110" s="100"/>
      <c r="N110" s="105"/>
      <c r="O110" s="105"/>
      <c r="P110" s="109"/>
    </row>
    <row r="111" spans="9:16" x14ac:dyDescent="0.25">
      <c r="I111" s="100"/>
      <c r="J111" s="101"/>
      <c r="K111" s="101"/>
      <c r="L111" s="101"/>
      <c r="M111" s="100"/>
      <c r="N111" s="105"/>
      <c r="O111" s="105"/>
      <c r="P111" s="100"/>
    </row>
    <row r="112" spans="9:16" x14ac:dyDescent="0.25">
      <c r="I112" s="100"/>
      <c r="J112" s="101"/>
      <c r="K112" s="101"/>
      <c r="L112" s="101"/>
      <c r="M112" s="100"/>
      <c r="N112" s="105"/>
      <c r="O112" s="105"/>
      <c r="P112" s="100"/>
    </row>
    <row r="113" spans="9:16" x14ac:dyDescent="0.25">
      <c r="I113" s="100"/>
      <c r="J113" s="101"/>
      <c r="K113" s="101"/>
      <c r="L113" s="101"/>
      <c r="M113" s="100"/>
      <c r="N113" s="105"/>
      <c r="O113" s="105"/>
      <c r="P113" s="100"/>
    </row>
    <row r="114" spans="9:16" x14ac:dyDescent="0.25">
      <c r="I114" s="107"/>
      <c r="J114" s="101"/>
      <c r="K114" s="101"/>
      <c r="L114" s="110"/>
      <c r="M114" s="100"/>
      <c r="N114" s="105"/>
      <c r="O114" s="105"/>
      <c r="P114" s="109"/>
    </row>
    <row r="115" spans="9:16" x14ac:dyDescent="0.25">
      <c r="I115" s="107"/>
      <c r="J115" s="101"/>
      <c r="K115" s="101"/>
      <c r="L115" s="110"/>
      <c r="M115" s="100"/>
      <c r="N115" s="105"/>
      <c r="O115" s="105"/>
      <c r="P115" s="109"/>
    </row>
    <row r="116" spans="9:16" x14ac:dyDescent="0.25">
      <c r="I116" s="111"/>
      <c r="J116" s="112"/>
      <c r="K116" s="101"/>
      <c r="L116" s="110"/>
      <c r="M116" s="100"/>
      <c r="N116" s="105"/>
      <c r="O116" s="105"/>
      <c r="P116" s="109"/>
    </row>
    <row r="117" spans="9:16" x14ac:dyDescent="0.25">
      <c r="I117" s="113"/>
      <c r="J117" s="114"/>
      <c r="K117" s="114"/>
      <c r="L117" s="114"/>
      <c r="M117" s="114"/>
      <c r="N117" s="115"/>
      <c r="O117" s="115"/>
      <c r="P117" s="100"/>
    </row>
    <row r="118" spans="9:16" x14ac:dyDescent="0.25">
      <c r="I118" s="170"/>
      <c r="J118" s="170"/>
      <c r="K118" s="170"/>
      <c r="L118" s="114"/>
      <c r="M118" s="114"/>
      <c r="N118" s="115"/>
      <c r="O118" s="115"/>
      <c r="P118" s="100"/>
    </row>
    <row r="119" spans="9:16" x14ac:dyDescent="0.25">
      <c r="I119" s="113"/>
      <c r="J119" s="114"/>
      <c r="K119" s="114"/>
      <c r="L119" s="114"/>
      <c r="M119" s="114"/>
      <c r="N119" s="115"/>
      <c r="O119" s="115"/>
      <c r="P119" s="100"/>
    </row>
    <row r="120" spans="9:16" x14ac:dyDescent="0.25">
      <c r="I120" s="116"/>
      <c r="J120" s="114"/>
      <c r="K120" s="114"/>
      <c r="L120" s="115"/>
      <c r="M120" s="114"/>
      <c r="N120" s="115"/>
      <c r="O120" s="115"/>
      <c r="P120" s="109"/>
    </row>
    <row r="121" spans="9:16" x14ac:dyDescent="0.25">
      <c r="I121" s="116"/>
      <c r="J121" s="114"/>
      <c r="K121" s="114"/>
      <c r="L121" s="115"/>
      <c r="M121" s="114"/>
      <c r="N121" s="115"/>
      <c r="O121" s="115"/>
      <c r="P121" s="109"/>
    </row>
    <row r="122" spans="9:16" x14ac:dyDescent="0.25">
      <c r="I122" s="171"/>
      <c r="J122" s="171"/>
      <c r="K122" s="171"/>
      <c r="L122" s="101"/>
      <c r="M122" s="101"/>
      <c r="N122" s="110"/>
      <c r="O122" s="115"/>
      <c r="P122" s="100"/>
    </row>
    <row r="123" spans="9:16" x14ac:dyDescent="0.25">
      <c r="I123" s="100"/>
      <c r="J123" s="101"/>
      <c r="K123" s="101"/>
      <c r="L123" s="101"/>
      <c r="M123" s="101"/>
      <c r="N123" s="110"/>
      <c r="O123" s="115"/>
      <c r="P123" s="100"/>
    </row>
    <row r="124" spans="9:16" x14ac:dyDescent="0.25">
      <c r="I124" s="107"/>
      <c r="J124" s="101"/>
      <c r="K124" s="101"/>
      <c r="L124" s="110"/>
      <c r="M124" s="101"/>
      <c r="N124" s="110"/>
      <c r="O124" s="115"/>
      <c r="P124" s="109"/>
    </row>
    <row r="125" spans="9:16" x14ac:dyDescent="0.25">
      <c r="I125" s="116"/>
      <c r="J125" s="114"/>
      <c r="K125" s="114"/>
      <c r="L125" s="115"/>
      <c r="M125" s="114"/>
      <c r="N125" s="115"/>
      <c r="O125" s="115"/>
      <c r="P125" s="109"/>
    </row>
    <row r="126" spans="9:16" x14ac:dyDescent="0.25">
      <c r="I126" s="170"/>
      <c r="J126" s="170"/>
      <c r="K126" s="170"/>
      <c r="L126" s="115"/>
      <c r="M126" s="114"/>
      <c r="N126" s="115"/>
      <c r="O126" s="115"/>
      <c r="P126" s="109"/>
    </row>
    <row r="127" spans="9:16" x14ac:dyDescent="0.25">
      <c r="I127" s="113"/>
      <c r="J127" s="114"/>
      <c r="K127" s="114"/>
      <c r="L127" s="115"/>
      <c r="M127" s="114"/>
      <c r="N127" s="115"/>
      <c r="O127" s="115"/>
      <c r="P127" s="109"/>
    </row>
    <row r="128" spans="9:16" x14ac:dyDescent="0.25">
      <c r="I128" s="116"/>
      <c r="J128" s="114"/>
      <c r="K128" s="114"/>
      <c r="L128" s="115"/>
      <c r="M128" s="114"/>
      <c r="N128" s="117"/>
      <c r="O128" s="115"/>
      <c r="P128" s="109"/>
    </row>
    <row r="129" spans="9:16" x14ac:dyDescent="0.25">
      <c r="I129" s="113"/>
      <c r="J129" s="114"/>
      <c r="K129" s="114"/>
      <c r="L129" s="115"/>
      <c r="M129" s="114"/>
      <c r="N129" s="115"/>
      <c r="O129" s="115"/>
      <c r="P129" s="109"/>
    </row>
    <row r="130" spans="9:16" x14ac:dyDescent="0.25">
      <c r="I130" s="170"/>
      <c r="J130" s="170"/>
      <c r="K130" s="170"/>
      <c r="L130" s="114"/>
      <c r="M130" s="113"/>
      <c r="N130" s="118"/>
      <c r="O130" s="115"/>
      <c r="P130" s="100"/>
    </row>
    <row r="131" spans="9:16" x14ac:dyDescent="0.25">
      <c r="I131" s="113"/>
      <c r="J131" s="114"/>
      <c r="K131" s="114"/>
      <c r="L131" s="114"/>
      <c r="M131" s="113"/>
      <c r="N131" s="118"/>
      <c r="O131" s="115"/>
      <c r="P131" s="100"/>
    </row>
    <row r="132" spans="9:16" x14ac:dyDescent="0.25">
      <c r="I132" s="116"/>
      <c r="J132" s="114"/>
      <c r="K132" s="114"/>
      <c r="L132" s="115"/>
      <c r="M132" s="114"/>
      <c r="N132" s="119"/>
      <c r="O132" s="115"/>
      <c r="P132" s="100"/>
    </row>
    <row r="133" spans="9:16" x14ac:dyDescent="0.25">
      <c r="I133" s="113"/>
      <c r="J133" s="114"/>
      <c r="K133" s="114"/>
      <c r="L133" s="114"/>
      <c r="M133" s="113"/>
      <c r="N133" s="118"/>
      <c r="O133" s="115"/>
      <c r="P133" s="100"/>
    </row>
    <row r="134" spans="9:16" x14ac:dyDescent="0.25">
      <c r="I134" s="170"/>
      <c r="J134" s="170"/>
      <c r="K134" s="170"/>
      <c r="L134" s="115"/>
      <c r="M134" s="114"/>
      <c r="N134" s="115"/>
      <c r="O134" s="115"/>
      <c r="P134" s="109"/>
    </row>
    <row r="135" spans="9:16" x14ac:dyDescent="0.25">
      <c r="I135" s="113"/>
      <c r="J135" s="114"/>
      <c r="K135" s="114"/>
      <c r="L135" s="115"/>
      <c r="M135" s="114"/>
      <c r="N135" s="115"/>
      <c r="O135" s="115"/>
      <c r="P135" s="109"/>
    </row>
    <row r="136" spans="9:16" x14ac:dyDescent="0.25">
      <c r="I136" s="116"/>
      <c r="J136" s="114"/>
      <c r="K136" s="114"/>
      <c r="L136" s="115"/>
      <c r="M136" s="114"/>
      <c r="N136" s="119"/>
      <c r="O136" s="115"/>
      <c r="P136" s="109"/>
    </row>
    <row r="137" spans="9:16" x14ac:dyDescent="0.25">
      <c r="I137" s="113"/>
      <c r="J137" s="114"/>
      <c r="K137" s="114"/>
      <c r="L137" s="115"/>
      <c r="M137" s="114"/>
      <c r="N137" s="115"/>
      <c r="O137" s="115"/>
      <c r="P137" s="109"/>
    </row>
    <row r="138" spans="9:16" x14ac:dyDescent="0.25">
      <c r="I138" s="170"/>
      <c r="J138" s="170"/>
      <c r="K138" s="170"/>
      <c r="L138" s="114"/>
      <c r="M138" s="113"/>
      <c r="N138" s="118"/>
      <c r="O138" s="115"/>
      <c r="P138" s="100"/>
    </row>
    <row r="139" spans="9:16" x14ac:dyDescent="0.25">
      <c r="I139" s="113"/>
      <c r="J139" s="114"/>
      <c r="K139" s="114"/>
      <c r="L139" s="114"/>
      <c r="M139" s="113"/>
      <c r="N139" s="118"/>
      <c r="O139" s="115"/>
      <c r="P139" s="100"/>
    </row>
    <row r="140" spans="9:16" x14ac:dyDescent="0.25">
      <c r="I140" s="116"/>
      <c r="J140" s="114"/>
      <c r="K140" s="114"/>
      <c r="L140" s="115"/>
      <c r="M140" s="114"/>
      <c r="N140" s="120"/>
      <c r="O140" s="115"/>
      <c r="P140" s="100"/>
    </row>
    <row r="141" spans="9:16" x14ac:dyDescent="0.25">
      <c r="I141" s="116"/>
      <c r="J141" s="114"/>
      <c r="K141" s="114"/>
      <c r="L141" s="115"/>
      <c r="M141" s="114"/>
      <c r="N141" s="119"/>
      <c r="O141" s="115"/>
      <c r="P141" s="100"/>
    </row>
    <row r="142" spans="9:16" x14ac:dyDescent="0.25">
      <c r="I142" s="170"/>
      <c r="J142" s="170"/>
      <c r="K142" s="170"/>
      <c r="L142" s="114"/>
      <c r="M142" s="113"/>
      <c r="N142" s="118"/>
      <c r="O142" s="115"/>
      <c r="P142" s="100"/>
    </row>
    <row r="143" spans="9:16" x14ac:dyDescent="0.25">
      <c r="I143" s="113"/>
      <c r="J143" s="114"/>
      <c r="K143" s="114"/>
      <c r="L143" s="114"/>
      <c r="M143" s="113"/>
      <c r="N143" s="118"/>
      <c r="O143" s="115"/>
      <c r="P143" s="100"/>
    </row>
    <row r="144" spans="9:16" x14ac:dyDescent="0.25">
      <c r="I144" s="116"/>
      <c r="J144" s="114"/>
      <c r="K144" s="114"/>
      <c r="L144" s="115"/>
      <c r="M144" s="114"/>
      <c r="N144" s="120"/>
      <c r="O144" s="115"/>
      <c r="P144" s="100"/>
    </row>
    <row r="145" spans="9:16" x14ac:dyDescent="0.25">
      <c r="I145" s="113"/>
      <c r="J145" s="114"/>
      <c r="K145" s="114"/>
      <c r="L145" s="114"/>
      <c r="M145" s="114"/>
      <c r="N145" s="119"/>
      <c r="O145" s="115"/>
      <c r="P145" s="100"/>
    </row>
    <row r="146" spans="9:16" x14ac:dyDescent="0.25">
      <c r="I146" s="113"/>
      <c r="J146" s="114"/>
      <c r="K146" s="114"/>
      <c r="L146" s="114"/>
      <c r="M146" s="114"/>
      <c r="N146" s="119"/>
      <c r="O146" s="115"/>
      <c r="P146" s="100"/>
    </row>
    <row r="147" spans="9:16" x14ac:dyDescent="0.25">
      <c r="I147" s="113"/>
      <c r="J147" s="114"/>
      <c r="K147" s="114"/>
      <c r="L147" s="114"/>
      <c r="M147" s="114"/>
      <c r="N147" s="119"/>
      <c r="O147" s="115"/>
      <c r="P147" s="100"/>
    </row>
    <row r="148" spans="9:16" x14ac:dyDescent="0.25">
      <c r="I148" s="116"/>
      <c r="J148" s="114"/>
      <c r="K148" s="114"/>
      <c r="L148" s="115"/>
      <c r="M148" s="114"/>
      <c r="N148" s="119"/>
      <c r="O148" s="115"/>
      <c r="P148" s="100"/>
    </row>
    <row r="149" spans="9:16" x14ac:dyDescent="0.25">
      <c r="I149" s="113"/>
      <c r="J149" s="114"/>
      <c r="K149" s="114"/>
      <c r="L149" s="115"/>
      <c r="M149" s="114"/>
      <c r="N149" s="119"/>
      <c r="O149" s="115"/>
      <c r="P149" s="100"/>
    </row>
    <row r="150" spans="9:16" x14ac:dyDescent="0.25">
      <c r="I150" s="116"/>
      <c r="J150" s="114"/>
      <c r="K150" s="114"/>
      <c r="L150" s="121"/>
      <c r="M150" s="114"/>
      <c r="N150" s="122"/>
      <c r="O150" s="115"/>
      <c r="P150" s="100"/>
    </row>
    <row r="151" spans="9:16" x14ac:dyDescent="0.25">
      <c r="I151" s="113"/>
      <c r="J151" s="114"/>
      <c r="K151" s="114"/>
      <c r="L151" s="114"/>
      <c r="M151" s="114"/>
      <c r="N151" s="119"/>
      <c r="O151" s="115"/>
      <c r="P151" s="100"/>
    </row>
    <row r="152" spans="9:16" x14ac:dyDescent="0.25">
      <c r="I152" s="113"/>
      <c r="J152" s="114"/>
      <c r="K152" s="114"/>
      <c r="L152" s="114"/>
      <c r="M152" s="114"/>
      <c r="N152" s="119"/>
      <c r="O152" s="115"/>
      <c r="P152" s="100"/>
    </row>
    <row r="153" spans="9:16" x14ac:dyDescent="0.25">
      <c r="I153" s="113"/>
      <c r="J153" s="114"/>
      <c r="K153" s="114"/>
      <c r="L153" s="114"/>
      <c r="M153" s="114"/>
      <c r="N153" s="119"/>
      <c r="O153" s="115"/>
      <c r="P153" s="100"/>
    </row>
    <row r="154" spans="9:16" x14ac:dyDescent="0.25">
      <c r="I154" s="123"/>
      <c r="J154" s="124"/>
      <c r="K154" s="114"/>
      <c r="L154" s="115"/>
      <c r="M154" s="114"/>
      <c r="N154" s="119"/>
      <c r="O154" s="115"/>
      <c r="P154" s="100"/>
    </row>
    <row r="155" spans="9:16" x14ac:dyDescent="0.25">
      <c r="I155" s="113"/>
      <c r="J155" s="114"/>
      <c r="K155" s="114"/>
      <c r="L155" s="115"/>
      <c r="M155" s="114"/>
      <c r="N155" s="119"/>
      <c r="O155" s="115"/>
      <c r="P155" s="100"/>
    </row>
    <row r="156" spans="9:16" x14ac:dyDescent="0.25">
      <c r="I156" s="170"/>
      <c r="J156" s="170"/>
      <c r="K156" s="170"/>
      <c r="L156" s="114"/>
      <c r="M156" s="114"/>
      <c r="N156" s="119"/>
      <c r="O156" s="115"/>
      <c r="P156" s="100"/>
    </row>
    <row r="157" spans="9:16" x14ac:dyDescent="0.25">
      <c r="I157" s="113"/>
      <c r="J157" s="114"/>
      <c r="K157" s="114"/>
      <c r="L157" s="114"/>
      <c r="M157" s="114"/>
      <c r="N157" s="119"/>
      <c r="O157" s="115"/>
      <c r="P157" s="100"/>
    </row>
    <row r="158" spans="9:16" x14ac:dyDescent="0.25">
      <c r="I158" s="116"/>
      <c r="J158" s="114"/>
      <c r="K158" s="114"/>
      <c r="L158" s="121"/>
      <c r="M158" s="114"/>
      <c r="N158" s="125"/>
      <c r="O158" s="115"/>
      <c r="P158" s="100"/>
    </row>
    <row r="159" spans="9:16" x14ac:dyDescent="0.25">
      <c r="I159" s="116"/>
      <c r="J159" s="114"/>
      <c r="K159" s="114"/>
      <c r="L159" s="114"/>
      <c r="M159" s="113"/>
      <c r="N159" s="118"/>
      <c r="O159" s="115"/>
      <c r="P159" s="100"/>
    </row>
    <row r="160" spans="9:16" x14ac:dyDescent="0.25">
      <c r="I160" s="170"/>
      <c r="J160" s="170"/>
      <c r="K160" s="170"/>
      <c r="L160" s="114"/>
      <c r="M160" s="114"/>
      <c r="N160" s="119"/>
      <c r="O160" s="115"/>
      <c r="P160" s="100"/>
    </row>
    <row r="161" spans="9:16" x14ac:dyDescent="0.25">
      <c r="I161" s="113"/>
      <c r="J161" s="114"/>
      <c r="K161" s="114"/>
      <c r="L161" s="114"/>
      <c r="M161" s="114"/>
      <c r="N161" s="119"/>
      <c r="O161" s="115"/>
      <c r="P161" s="100"/>
    </row>
    <row r="162" spans="9:16" x14ac:dyDescent="0.25">
      <c r="I162" s="116"/>
      <c r="J162" s="114"/>
      <c r="K162" s="114"/>
      <c r="L162" s="121"/>
      <c r="M162" s="114"/>
      <c r="N162" s="119"/>
      <c r="O162" s="115"/>
      <c r="P162" s="100"/>
    </row>
    <row r="163" spans="9:16" x14ac:dyDescent="0.25">
      <c r="I163" s="113"/>
      <c r="J163" s="114"/>
      <c r="K163" s="114"/>
      <c r="L163" s="114"/>
      <c r="M163" s="114"/>
      <c r="N163" s="119"/>
      <c r="O163" s="115"/>
      <c r="P163" s="100"/>
    </row>
    <row r="164" spans="9:16" x14ac:dyDescent="0.25">
      <c r="I164" s="113"/>
      <c r="J164" s="114"/>
      <c r="K164" s="114"/>
      <c r="L164" s="114"/>
      <c r="M164" s="114"/>
      <c r="N164" s="119"/>
      <c r="O164" s="115"/>
      <c r="P164" s="100"/>
    </row>
    <row r="165" spans="9:16" x14ac:dyDescent="0.25">
      <c r="I165" s="113"/>
      <c r="J165" s="114"/>
      <c r="K165" s="114"/>
      <c r="L165" s="114"/>
      <c r="M165" s="114"/>
      <c r="N165" s="119"/>
      <c r="O165" s="115"/>
      <c r="P165" s="100"/>
    </row>
    <row r="166" spans="9:16" x14ac:dyDescent="0.25">
      <c r="I166" s="116"/>
      <c r="J166" s="114"/>
      <c r="K166" s="114"/>
      <c r="L166" s="115"/>
      <c r="M166" s="114"/>
      <c r="N166" s="122"/>
      <c r="O166" s="115"/>
      <c r="P166" s="100"/>
    </row>
    <row r="167" spans="9:16" x14ac:dyDescent="0.25">
      <c r="I167" s="113"/>
      <c r="J167" s="114"/>
      <c r="K167" s="114"/>
      <c r="L167" s="115"/>
      <c r="M167" s="114"/>
      <c r="N167" s="119"/>
      <c r="O167" s="115"/>
      <c r="P167" s="100"/>
    </row>
    <row r="168" spans="9:16" x14ac:dyDescent="0.25">
      <c r="I168" s="170"/>
      <c r="J168" s="170"/>
      <c r="K168" s="170"/>
      <c r="L168" s="114"/>
      <c r="M168" s="114"/>
      <c r="N168" s="119"/>
      <c r="O168" s="115"/>
      <c r="P168" s="100"/>
    </row>
    <row r="169" spans="9:16" x14ac:dyDescent="0.25">
      <c r="I169" s="113"/>
      <c r="J169" s="114"/>
      <c r="K169" s="114"/>
      <c r="L169" s="114"/>
      <c r="M169" s="114"/>
      <c r="N169" s="119"/>
      <c r="O169" s="115"/>
      <c r="P169" s="100"/>
    </row>
    <row r="170" spans="9:16" x14ac:dyDescent="0.25">
      <c r="I170" s="116"/>
      <c r="J170" s="114"/>
      <c r="K170" s="114"/>
      <c r="L170" s="115"/>
      <c r="M170" s="114"/>
      <c r="N170" s="120"/>
      <c r="O170" s="115"/>
      <c r="P170" s="100"/>
    </row>
    <row r="171" spans="9:16" x14ac:dyDescent="0.25">
      <c r="I171" s="116"/>
      <c r="J171" s="114"/>
      <c r="K171" s="114"/>
      <c r="L171" s="114"/>
      <c r="M171" s="113"/>
      <c r="N171" s="118"/>
      <c r="O171" s="115"/>
      <c r="P171" s="100"/>
    </row>
    <row r="172" spans="9:16" x14ac:dyDescent="0.25">
      <c r="I172" s="113"/>
      <c r="J172" s="114"/>
      <c r="K172" s="114"/>
      <c r="L172" s="114"/>
      <c r="M172" s="114"/>
      <c r="N172" s="119"/>
      <c r="O172" s="115"/>
      <c r="P172" s="100"/>
    </row>
    <row r="173" spans="9:16" x14ac:dyDescent="0.25">
      <c r="I173" s="113"/>
      <c r="J173" s="114"/>
      <c r="K173" s="114"/>
      <c r="L173" s="114"/>
      <c r="M173" s="114"/>
      <c r="N173" s="119"/>
      <c r="O173" s="115"/>
      <c r="P173" s="100"/>
    </row>
    <row r="174" spans="9:16" x14ac:dyDescent="0.25">
      <c r="I174" s="123"/>
      <c r="J174" s="124"/>
      <c r="K174" s="114"/>
      <c r="L174" s="115"/>
      <c r="M174" s="114"/>
      <c r="N174" s="119"/>
      <c r="O174" s="115"/>
      <c r="P174" s="100"/>
    </row>
    <row r="175" spans="9:16" x14ac:dyDescent="0.25">
      <c r="I175" s="116"/>
      <c r="J175" s="114"/>
      <c r="K175" s="114"/>
      <c r="L175" s="114"/>
      <c r="M175" s="114"/>
      <c r="N175" s="119"/>
      <c r="O175" s="115"/>
      <c r="P175" s="100"/>
    </row>
    <row r="176" spans="9:16" x14ac:dyDescent="0.25">
      <c r="I176" s="170"/>
      <c r="J176" s="170"/>
      <c r="K176" s="170"/>
      <c r="L176" s="114"/>
      <c r="M176" s="114"/>
      <c r="N176" s="119"/>
      <c r="O176" s="115"/>
      <c r="P176" s="100"/>
    </row>
    <row r="177" spans="9:16" x14ac:dyDescent="0.25">
      <c r="I177" s="113"/>
      <c r="J177" s="114"/>
      <c r="K177" s="114"/>
      <c r="L177" s="114"/>
      <c r="M177" s="114"/>
      <c r="N177" s="119"/>
      <c r="O177" s="115"/>
      <c r="P177" s="100"/>
    </row>
    <row r="178" spans="9:16" x14ac:dyDescent="0.25">
      <c r="I178" s="116"/>
      <c r="J178" s="114"/>
      <c r="K178" s="114"/>
      <c r="L178" s="121"/>
      <c r="M178" s="114"/>
      <c r="N178" s="120"/>
      <c r="O178" s="115"/>
      <c r="P178" s="100"/>
    </row>
    <row r="179" spans="9:16" x14ac:dyDescent="0.25">
      <c r="I179" s="107"/>
      <c r="J179" s="101"/>
      <c r="K179" s="101"/>
      <c r="L179" s="101"/>
      <c r="M179" s="101"/>
      <c r="N179" s="126"/>
      <c r="O179" s="127"/>
      <c r="P179" s="100"/>
    </row>
    <row r="180" spans="9:16" x14ac:dyDescent="0.25">
      <c r="I180" s="128"/>
      <c r="J180" s="129"/>
      <c r="K180" s="129"/>
      <c r="L180" s="130"/>
      <c r="M180" s="129"/>
      <c r="N180" s="131"/>
      <c r="O180" s="130"/>
      <c r="P180" s="100"/>
    </row>
    <row r="181" spans="9:16" x14ac:dyDescent="0.25">
      <c r="I181" s="107"/>
      <c r="J181" s="101"/>
      <c r="K181" s="101"/>
      <c r="L181" s="101"/>
      <c r="M181" s="101"/>
      <c r="N181" s="126"/>
      <c r="O181" s="127"/>
      <c r="P181" s="100"/>
    </row>
    <row r="182" spans="9:16" x14ac:dyDescent="0.25">
      <c r="I182" s="170"/>
      <c r="J182" s="170"/>
      <c r="K182" s="170"/>
      <c r="L182" s="114"/>
      <c r="M182" s="114"/>
      <c r="N182" s="119"/>
      <c r="O182" s="115"/>
      <c r="P182" s="132"/>
    </row>
    <row r="183" spans="9:16" x14ac:dyDescent="0.25">
      <c r="I183" s="113"/>
      <c r="J183" s="114"/>
      <c r="K183" s="114"/>
      <c r="L183" s="114"/>
      <c r="M183" s="114"/>
      <c r="N183" s="119"/>
      <c r="O183" s="115"/>
      <c r="P183" s="132"/>
    </row>
    <row r="184" spans="9:16" x14ac:dyDescent="0.25">
      <c r="I184" s="116"/>
      <c r="J184" s="114"/>
      <c r="K184" s="114"/>
      <c r="L184" s="121"/>
      <c r="M184" s="114"/>
      <c r="N184" s="119"/>
      <c r="O184" s="115"/>
      <c r="P184" s="132"/>
    </row>
    <row r="185" spans="9:16" x14ac:dyDescent="0.25">
      <c r="I185" s="107"/>
      <c r="J185" s="101"/>
      <c r="K185" s="101"/>
      <c r="L185" s="101"/>
      <c r="M185" s="101"/>
      <c r="N185" s="126"/>
      <c r="O185" s="127"/>
      <c r="P185" s="100"/>
    </row>
    <row r="186" spans="9:16" x14ac:dyDescent="0.25">
      <c r="I186" s="130"/>
      <c r="J186" s="129"/>
      <c r="K186" s="129"/>
      <c r="L186" s="129"/>
      <c r="M186" s="129"/>
      <c r="N186" s="133"/>
      <c r="O186" s="130"/>
      <c r="P186" s="134"/>
    </row>
    <row r="187" spans="9:16" x14ac:dyDescent="0.25">
      <c r="I187" s="128"/>
      <c r="J187" s="129"/>
      <c r="K187" s="129"/>
      <c r="L187" s="129"/>
      <c r="M187" s="129"/>
      <c r="N187" s="133"/>
      <c r="O187" s="130"/>
      <c r="P187" s="134"/>
    </row>
    <row r="188" spans="9:16" x14ac:dyDescent="0.25">
      <c r="I188" s="128"/>
      <c r="J188" s="129"/>
      <c r="K188" s="129"/>
      <c r="L188" s="130"/>
      <c r="M188" s="129"/>
      <c r="N188" s="133"/>
      <c r="O188" s="130"/>
      <c r="P188" s="134"/>
    </row>
    <row r="189" spans="9:16" x14ac:dyDescent="0.25">
      <c r="I189" s="135"/>
      <c r="J189" s="136"/>
      <c r="K189" s="136"/>
      <c r="L189" s="136"/>
      <c r="M189" s="137"/>
      <c r="N189" s="138"/>
      <c r="O189" s="139"/>
      <c r="P189" s="137"/>
    </row>
  </sheetData>
  <sheetProtection password="E156" sheet="1" objects="1" scenarios="1"/>
  <mergeCells count="15">
    <mergeCell ref="I118:K118"/>
    <mergeCell ref="I108:M108"/>
    <mergeCell ref="I5:P5"/>
    <mergeCell ref="A5:G5"/>
    <mergeCell ref="I176:K176"/>
    <mergeCell ref="I142:K142"/>
    <mergeCell ref="I182:K182"/>
    <mergeCell ref="I126:K126"/>
    <mergeCell ref="I138:K138"/>
    <mergeCell ref="I134:K134"/>
    <mergeCell ref="I122:K122"/>
    <mergeCell ref="I130:K130"/>
    <mergeCell ref="I156:K156"/>
    <mergeCell ref="I168:K168"/>
    <mergeCell ref="I160:K160"/>
  </mergeCells>
  <phoneticPr fontId="11" type="noConversion"/>
  <pageMargins left="0.7" right="0.7" top="0.75" bottom="0.75" header="0.3" footer="0.3"/>
  <pageSetup orientation="portrait" r:id="rId1"/>
  <ignoredErrors>
    <ignoredError sqref="L21:L5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zoomScaleNormal="100" workbookViewId="0">
      <selection activeCell="H27" sqref="H27"/>
    </sheetView>
  </sheetViews>
  <sheetFormatPr defaultRowHeight="15" x14ac:dyDescent="0.25"/>
  <cols>
    <col min="1" max="1" width="31.85546875" style="88" customWidth="1"/>
    <col min="2" max="2" width="9.140625" style="87"/>
    <col min="3" max="3" width="26.140625" style="87" customWidth="1"/>
    <col min="4" max="4" width="12.85546875" style="88" customWidth="1"/>
    <col min="5" max="5" width="13.85546875" style="88" bestFit="1" customWidth="1"/>
    <col min="6" max="6" width="9.140625" style="88"/>
    <col min="7" max="7" width="13" style="88" customWidth="1"/>
    <col min="8" max="8" width="9.140625" style="88"/>
    <col min="9" max="9" width="44.5703125" style="88" customWidth="1"/>
    <col min="10" max="10" width="9.140625" style="87"/>
    <col min="11" max="11" width="9.85546875" style="87" bestFit="1" customWidth="1"/>
    <col min="12" max="12" width="18" style="87" customWidth="1"/>
    <col min="13" max="13" width="11.85546875" style="88" customWidth="1"/>
    <col min="14" max="14" width="9.140625" style="88"/>
    <col min="15" max="15" width="13.42578125" style="88" customWidth="1"/>
    <col min="16" max="16384" width="9.140625" style="88"/>
  </cols>
  <sheetData>
    <row r="1" spans="1:15" x14ac:dyDescent="0.25">
      <c r="A1" s="86" t="s">
        <v>313</v>
      </c>
    </row>
    <row r="5" spans="1:15" ht="42" customHeight="1" x14ac:dyDescent="0.25">
      <c r="A5" s="175" t="s">
        <v>310</v>
      </c>
      <c r="B5" s="175"/>
      <c r="C5" s="175"/>
      <c r="D5" s="175"/>
      <c r="E5" s="175"/>
      <c r="F5" s="175"/>
      <c r="G5" s="175"/>
      <c r="I5" s="174" t="s">
        <v>310</v>
      </c>
      <c r="J5" s="174"/>
      <c r="K5" s="174"/>
      <c r="L5" s="174"/>
      <c r="M5" s="174"/>
      <c r="N5" s="174"/>
      <c r="O5" s="174"/>
    </row>
    <row r="6" spans="1:15" x14ac:dyDescent="0.25">
      <c r="A6" s="67" t="s">
        <v>7</v>
      </c>
      <c r="B6" s="4"/>
      <c r="C6" s="4"/>
      <c r="D6" s="3"/>
      <c r="E6" s="1"/>
      <c r="F6" s="1"/>
      <c r="G6" s="1"/>
      <c r="I6" s="89" t="s">
        <v>180</v>
      </c>
      <c r="J6" s="26"/>
      <c r="K6" s="26"/>
      <c r="L6" s="26"/>
      <c r="M6" s="91"/>
      <c r="N6" s="92"/>
      <c r="O6" s="92"/>
    </row>
    <row r="7" spans="1:15" ht="16.5" x14ac:dyDescent="0.3">
      <c r="A7" s="3" t="s">
        <v>83</v>
      </c>
      <c r="B7" s="4" t="s">
        <v>1</v>
      </c>
      <c r="C7" s="4" t="s">
        <v>84</v>
      </c>
      <c r="D7" s="3"/>
      <c r="E7" s="1"/>
      <c r="F7" s="1"/>
      <c r="G7" s="1"/>
      <c r="I7" s="91" t="s">
        <v>85</v>
      </c>
      <c r="J7" s="26" t="s">
        <v>270</v>
      </c>
      <c r="K7" s="26" t="s">
        <v>1</v>
      </c>
      <c r="L7" s="26">
        <v>3</v>
      </c>
      <c r="M7" s="91" t="s">
        <v>55</v>
      </c>
      <c r="N7" s="92"/>
      <c r="O7" s="92"/>
    </row>
    <row r="8" spans="1:15" ht="16.5" x14ac:dyDescent="0.3">
      <c r="A8" s="3" t="s">
        <v>266</v>
      </c>
      <c r="B8" s="4" t="s">
        <v>1</v>
      </c>
      <c r="C8" s="4">
        <v>3</v>
      </c>
      <c r="D8" s="3" t="s">
        <v>55</v>
      </c>
      <c r="E8" s="1"/>
      <c r="F8" s="1"/>
      <c r="G8" s="1"/>
      <c r="I8" s="91" t="s">
        <v>268</v>
      </c>
      <c r="J8" s="26" t="s">
        <v>184</v>
      </c>
      <c r="K8" s="26" t="s">
        <v>1</v>
      </c>
      <c r="L8" s="26">
        <v>10</v>
      </c>
      <c r="M8" s="91" t="s">
        <v>55</v>
      </c>
      <c r="N8" s="92"/>
      <c r="O8" s="92"/>
    </row>
    <row r="9" spans="1:15" ht="16.5" x14ac:dyDescent="0.3">
      <c r="A9" s="3" t="s">
        <v>107</v>
      </c>
      <c r="B9" s="4" t="s">
        <v>1</v>
      </c>
      <c r="C9" s="4">
        <v>10</v>
      </c>
      <c r="D9" s="3" t="s">
        <v>55</v>
      </c>
      <c r="E9" s="1"/>
      <c r="F9" s="1"/>
      <c r="G9" s="1"/>
      <c r="I9" s="91" t="s">
        <v>269</v>
      </c>
      <c r="J9" s="26" t="s">
        <v>185</v>
      </c>
      <c r="K9" s="26" t="s">
        <v>1</v>
      </c>
      <c r="L9" s="26">
        <v>120</v>
      </c>
      <c r="M9" s="91" t="s">
        <v>8</v>
      </c>
      <c r="N9" s="92"/>
      <c r="O9" s="92"/>
    </row>
    <row r="10" spans="1:15" ht="16.5" x14ac:dyDescent="0.3">
      <c r="A10" s="3" t="s">
        <v>62</v>
      </c>
      <c r="B10" s="4" t="s">
        <v>1</v>
      </c>
      <c r="C10" s="4">
        <v>120</v>
      </c>
      <c r="D10" s="3" t="s">
        <v>8</v>
      </c>
      <c r="E10" s="1" t="s">
        <v>1</v>
      </c>
      <c r="F10" s="5">
        <f>C10+459.67</f>
        <v>579.67000000000007</v>
      </c>
      <c r="G10" s="1" t="s">
        <v>10</v>
      </c>
      <c r="I10" s="91" t="s">
        <v>271</v>
      </c>
      <c r="J10" s="26" t="s">
        <v>205</v>
      </c>
      <c r="K10" s="26" t="s">
        <v>1</v>
      </c>
      <c r="L10" s="56">
        <v>176056</v>
      </c>
      <c r="M10" s="91" t="s">
        <v>66</v>
      </c>
      <c r="N10" s="92"/>
      <c r="O10" s="92"/>
    </row>
    <row r="11" spans="1:15" ht="16.5" x14ac:dyDescent="0.3">
      <c r="A11" s="3" t="s">
        <v>104</v>
      </c>
      <c r="B11" s="4" t="s">
        <v>1</v>
      </c>
      <c r="C11" s="39">
        <v>176056</v>
      </c>
      <c r="D11" s="3" t="s">
        <v>66</v>
      </c>
      <c r="E11" s="1"/>
      <c r="F11" s="5"/>
      <c r="G11" s="1"/>
      <c r="I11" s="91"/>
      <c r="J11" s="26"/>
      <c r="K11" s="26"/>
      <c r="L11" s="26"/>
      <c r="M11" s="91"/>
      <c r="N11" s="92"/>
      <c r="O11" s="92"/>
    </row>
    <row r="12" spans="1:15" ht="16.5" x14ac:dyDescent="0.3">
      <c r="A12" s="3" t="s">
        <v>105</v>
      </c>
      <c r="B12" s="4" t="s">
        <v>1</v>
      </c>
      <c r="C12" s="4">
        <v>230</v>
      </c>
      <c r="D12" s="10" t="s">
        <v>57</v>
      </c>
      <c r="E12" s="1"/>
      <c r="F12" s="5"/>
      <c r="G12" s="1"/>
      <c r="I12" s="89" t="s">
        <v>272</v>
      </c>
      <c r="J12" s="26"/>
      <c r="K12" s="26"/>
      <c r="L12" s="26"/>
      <c r="M12" s="91"/>
      <c r="N12" s="92"/>
      <c r="O12" s="92"/>
    </row>
    <row r="13" spans="1:15" ht="16.5" x14ac:dyDescent="0.3">
      <c r="A13" s="3" t="s">
        <v>106</v>
      </c>
      <c r="B13" s="4" t="s">
        <v>1</v>
      </c>
      <c r="C13" s="4">
        <v>330</v>
      </c>
      <c r="D13" s="10" t="s">
        <v>57</v>
      </c>
      <c r="E13" s="1"/>
      <c r="F13" s="5"/>
      <c r="G13" s="1"/>
      <c r="I13" s="89"/>
      <c r="J13" s="26"/>
      <c r="K13" s="26"/>
      <c r="L13" s="26"/>
      <c r="M13" s="91"/>
      <c r="N13" s="92"/>
      <c r="O13" s="92"/>
    </row>
    <row r="14" spans="1:15" ht="16.5" x14ac:dyDescent="0.3">
      <c r="A14" s="3" t="s">
        <v>293</v>
      </c>
      <c r="B14" s="4" t="s">
        <v>1</v>
      </c>
      <c r="C14" s="4">
        <v>168</v>
      </c>
      <c r="D14" s="10" t="s">
        <v>57</v>
      </c>
      <c r="E14" s="1"/>
      <c r="F14" s="5"/>
      <c r="G14" s="1"/>
      <c r="I14" s="91" t="s">
        <v>273</v>
      </c>
      <c r="J14" s="26" t="s">
        <v>275</v>
      </c>
      <c r="K14" s="26" t="s">
        <v>1</v>
      </c>
      <c r="L14" s="26">
        <v>230</v>
      </c>
      <c r="M14" s="91" t="s">
        <v>57</v>
      </c>
      <c r="N14" s="92"/>
      <c r="O14" s="92"/>
    </row>
    <row r="15" spans="1:15" ht="16.5" x14ac:dyDescent="0.3">
      <c r="A15" s="3"/>
      <c r="B15" s="4"/>
      <c r="C15" s="4"/>
      <c r="D15" s="10"/>
      <c r="E15" s="1"/>
      <c r="F15" s="5"/>
      <c r="G15" s="1"/>
      <c r="I15" s="91" t="s">
        <v>277</v>
      </c>
      <c r="J15" s="26" t="s">
        <v>274</v>
      </c>
      <c r="K15" s="26" t="s">
        <v>1</v>
      </c>
      <c r="L15" s="26">
        <v>330</v>
      </c>
      <c r="M15" s="91" t="s">
        <v>57</v>
      </c>
      <c r="N15" s="92"/>
      <c r="O15" s="92"/>
    </row>
    <row r="16" spans="1:15" ht="16.5" x14ac:dyDescent="0.3">
      <c r="A16" s="3" t="s">
        <v>141</v>
      </c>
      <c r="B16" s="4"/>
      <c r="C16" s="4"/>
      <c r="D16" s="10"/>
      <c r="E16" s="1"/>
      <c r="F16" s="5"/>
      <c r="G16" s="1"/>
      <c r="I16" s="91" t="s">
        <v>278</v>
      </c>
      <c r="J16" s="26" t="s">
        <v>193</v>
      </c>
      <c r="K16" s="26" t="s">
        <v>1</v>
      </c>
      <c r="L16" s="26">
        <v>168</v>
      </c>
      <c r="M16" s="91" t="s">
        <v>57</v>
      </c>
      <c r="N16" s="92"/>
      <c r="O16" s="92"/>
    </row>
    <row r="17" spans="1:15" x14ac:dyDescent="0.25">
      <c r="A17" s="3"/>
      <c r="B17" s="4"/>
      <c r="C17" s="4"/>
      <c r="D17" s="10"/>
      <c r="E17" s="1"/>
      <c r="F17" s="5"/>
      <c r="G17" s="1"/>
      <c r="I17" s="91"/>
      <c r="J17" s="26"/>
      <c r="K17" s="26"/>
      <c r="L17" s="26"/>
      <c r="M17" s="91"/>
      <c r="N17" s="92"/>
      <c r="O17" s="92"/>
    </row>
    <row r="18" spans="1:15" x14ac:dyDescent="0.25">
      <c r="A18" s="66" t="s">
        <v>139</v>
      </c>
      <c r="B18" s="4"/>
      <c r="C18" s="4"/>
      <c r="D18" s="10"/>
      <c r="E18" s="1"/>
      <c r="F18" s="5"/>
      <c r="G18" s="1"/>
      <c r="I18" s="89" t="s">
        <v>222</v>
      </c>
      <c r="J18" s="26"/>
      <c r="K18" s="26"/>
      <c r="L18" s="26"/>
      <c r="M18" s="91"/>
      <c r="N18" s="92"/>
      <c r="O18" s="92"/>
    </row>
    <row r="19" spans="1:15" x14ac:dyDescent="0.25">
      <c r="A19" s="60" t="s">
        <v>86</v>
      </c>
      <c r="B19" s="27"/>
      <c r="C19" s="27"/>
      <c r="D19" s="27"/>
      <c r="E19" s="28"/>
      <c r="F19" s="29"/>
      <c r="G19" s="3"/>
      <c r="I19" s="91"/>
      <c r="J19" s="26"/>
      <c r="K19" s="26"/>
      <c r="L19" s="26"/>
      <c r="M19" s="91"/>
      <c r="N19" s="92"/>
      <c r="O19" s="92"/>
    </row>
    <row r="20" spans="1:15" ht="17.25" x14ac:dyDescent="0.3">
      <c r="A20" s="40" t="s">
        <v>294</v>
      </c>
      <c r="B20" s="27" t="s">
        <v>1</v>
      </c>
      <c r="C20" s="41" t="s">
        <v>295</v>
      </c>
      <c r="D20" s="27"/>
      <c r="E20" s="28"/>
      <c r="F20" s="29"/>
      <c r="G20" s="3"/>
      <c r="I20" s="91" t="s">
        <v>250</v>
      </c>
      <c r="J20" s="26" t="s">
        <v>251</v>
      </c>
      <c r="K20" s="26" t="s">
        <v>1</v>
      </c>
      <c r="L20" s="56">
        <f>ROUND((L10*(L16-L15)+(L7-L8)*1000000)/(L14-L15),-1)</f>
        <v>355210</v>
      </c>
      <c r="M20" s="91" t="s">
        <v>66</v>
      </c>
      <c r="N20" s="92"/>
      <c r="O20" s="92"/>
    </row>
    <row r="21" spans="1:15" ht="17.25" x14ac:dyDescent="0.3">
      <c r="A21" s="30" t="s">
        <v>146</v>
      </c>
      <c r="B21" s="27" t="s">
        <v>1</v>
      </c>
      <c r="C21" s="31"/>
      <c r="D21" s="27" t="s">
        <v>1</v>
      </c>
      <c r="E21" s="32">
        <f>ROUND((C11*(C14-C13)+(C8-C9)*1000000)/(C12-C13),-1)</f>
        <v>355210</v>
      </c>
      <c r="F21" s="29" t="s">
        <v>66</v>
      </c>
      <c r="G21" s="3"/>
      <c r="I21" s="91" t="s">
        <v>276</v>
      </c>
      <c r="J21" s="26" t="s">
        <v>192</v>
      </c>
      <c r="K21" s="26" t="s">
        <v>1</v>
      </c>
      <c r="L21" s="26">
        <f>ROUND((L20*L14-L7*1000000)/L20,0)</f>
        <v>222</v>
      </c>
      <c r="M21" s="91" t="s">
        <v>57</v>
      </c>
      <c r="N21" s="92"/>
      <c r="O21" s="92"/>
    </row>
    <row r="22" spans="1:15" ht="16.5" x14ac:dyDescent="0.3">
      <c r="A22" s="60" t="s">
        <v>87</v>
      </c>
      <c r="B22" s="12"/>
      <c r="C22" s="12"/>
      <c r="D22" s="12"/>
      <c r="E22" s="14"/>
      <c r="F22" s="45"/>
      <c r="G22" s="3"/>
      <c r="I22" s="91" t="s">
        <v>279</v>
      </c>
      <c r="J22" s="26" t="s">
        <v>208</v>
      </c>
      <c r="K22" s="26" t="s">
        <v>1</v>
      </c>
      <c r="L22" s="56">
        <f>L8*10^6/(L15-L21)</f>
        <v>92592.592592592599</v>
      </c>
      <c r="M22" s="91" t="s">
        <v>66</v>
      </c>
      <c r="N22" s="92"/>
      <c r="O22" s="92"/>
    </row>
    <row r="23" spans="1:15" ht="16.5" x14ac:dyDescent="0.3">
      <c r="A23" s="13" t="s">
        <v>142</v>
      </c>
      <c r="B23" s="12" t="s">
        <v>1</v>
      </c>
      <c r="C23" s="45" t="s">
        <v>267</v>
      </c>
      <c r="D23" s="12" t="s">
        <v>1</v>
      </c>
      <c r="E23" s="14">
        <f>ROUND((E21*C12-C8*1000000)/E21,0)</f>
        <v>222</v>
      </c>
      <c r="F23" s="45" t="s">
        <v>57</v>
      </c>
      <c r="G23" s="3"/>
      <c r="I23" s="91"/>
      <c r="J23" s="26"/>
      <c r="K23" s="26"/>
      <c r="L23" s="26"/>
      <c r="M23" s="91"/>
      <c r="N23" s="92"/>
      <c r="O23" s="92"/>
    </row>
    <row r="24" spans="1:15" x14ac:dyDescent="0.25">
      <c r="A24" s="29" t="s">
        <v>88</v>
      </c>
      <c r="B24" s="27"/>
      <c r="C24" s="31"/>
      <c r="D24" s="27"/>
      <c r="E24" s="28"/>
      <c r="F24" s="29"/>
      <c r="G24" s="3"/>
      <c r="I24" s="100"/>
      <c r="J24" s="101"/>
      <c r="K24" s="101"/>
      <c r="L24" s="101"/>
      <c r="M24" s="100"/>
      <c r="N24" s="105"/>
      <c r="O24" s="105"/>
    </row>
    <row r="25" spans="1:15" ht="17.25" x14ac:dyDescent="0.3">
      <c r="A25" s="30" t="s">
        <v>147</v>
      </c>
      <c r="B25" s="27" t="s">
        <v>1</v>
      </c>
      <c r="C25" s="29" t="s">
        <v>148</v>
      </c>
      <c r="D25" s="27" t="s">
        <v>1</v>
      </c>
      <c r="E25" s="32">
        <f>C9*1000000/(C13-E23)</f>
        <v>92592.592592592599</v>
      </c>
      <c r="F25" s="29" t="s">
        <v>66</v>
      </c>
      <c r="G25" s="3"/>
      <c r="I25" s="100"/>
      <c r="J25" s="101"/>
      <c r="K25" s="101"/>
      <c r="L25" s="101"/>
      <c r="M25" s="100"/>
      <c r="N25" s="105"/>
      <c r="O25" s="105"/>
    </row>
    <row r="26" spans="1:15" x14ac:dyDescent="0.25">
      <c r="A26" s="3"/>
      <c r="B26" s="4"/>
      <c r="C26" s="10"/>
      <c r="D26" s="4"/>
      <c r="E26" s="21"/>
      <c r="F26" s="5"/>
      <c r="G26" s="3"/>
      <c r="I26" s="100"/>
      <c r="J26" s="101"/>
      <c r="K26" s="101"/>
      <c r="L26" s="101"/>
      <c r="M26" s="100"/>
      <c r="N26" s="105"/>
      <c r="O26" s="127"/>
    </row>
    <row r="27" spans="1:15" x14ac:dyDescent="0.25">
      <c r="B27" s="88"/>
      <c r="C27" s="88"/>
      <c r="I27" s="100"/>
      <c r="J27" s="101"/>
      <c r="K27" s="101"/>
      <c r="L27" s="101"/>
      <c r="M27" s="110"/>
      <c r="N27" s="105"/>
      <c r="O27" s="127"/>
    </row>
    <row r="28" spans="1:15" x14ac:dyDescent="0.25">
      <c r="I28" s="100"/>
      <c r="J28" s="101"/>
      <c r="K28" s="101"/>
      <c r="L28" s="101"/>
      <c r="M28" s="100"/>
      <c r="N28" s="105"/>
      <c r="O28" s="105"/>
    </row>
    <row r="29" spans="1:15" x14ac:dyDescent="0.25">
      <c r="A29" s="104" t="s">
        <v>174</v>
      </c>
      <c r="I29" s="140"/>
      <c r="J29" s="141"/>
      <c r="K29" s="141"/>
      <c r="L29" s="141"/>
      <c r="M29" s="141"/>
      <c r="N29" s="142"/>
      <c r="O29" s="143"/>
    </row>
    <row r="30" spans="1:15" x14ac:dyDescent="0.25">
      <c r="A30" s="104" t="s">
        <v>318</v>
      </c>
      <c r="I30" s="140"/>
      <c r="J30" s="141"/>
      <c r="K30" s="141"/>
      <c r="L30" s="141"/>
      <c r="M30" s="141"/>
      <c r="N30" s="142"/>
      <c r="O30" s="143"/>
    </row>
    <row r="31" spans="1:15" x14ac:dyDescent="0.25">
      <c r="A31" s="104" t="s">
        <v>319</v>
      </c>
      <c r="I31" s="144"/>
      <c r="J31" s="141"/>
      <c r="K31" s="141"/>
      <c r="L31" s="141"/>
      <c r="M31" s="141"/>
      <c r="N31" s="142"/>
      <c r="O31" s="143"/>
    </row>
    <row r="32" spans="1:15" x14ac:dyDescent="0.25">
      <c r="A32" s="104" t="s">
        <v>320</v>
      </c>
      <c r="I32" s="140"/>
      <c r="J32" s="141"/>
      <c r="K32" s="141"/>
      <c r="L32" s="141"/>
      <c r="M32" s="141"/>
      <c r="N32" s="142"/>
      <c r="O32" s="143"/>
    </row>
    <row r="33" spans="1:15" x14ac:dyDescent="0.25">
      <c r="A33" s="106" t="s">
        <v>321</v>
      </c>
      <c r="I33" s="144"/>
      <c r="J33" s="141"/>
      <c r="K33" s="141"/>
      <c r="L33" s="145"/>
      <c r="M33" s="141"/>
      <c r="N33" s="142"/>
      <c r="O33" s="143"/>
    </row>
    <row r="34" spans="1:15" x14ac:dyDescent="0.25">
      <c r="I34" s="100"/>
      <c r="J34" s="101"/>
      <c r="K34" s="101"/>
      <c r="L34" s="101"/>
      <c r="M34" s="101"/>
      <c r="N34" s="126"/>
      <c r="O34" s="127"/>
    </row>
    <row r="35" spans="1:15" x14ac:dyDescent="0.25">
      <c r="I35" s="113"/>
      <c r="J35" s="114"/>
      <c r="K35" s="114"/>
      <c r="L35" s="114"/>
      <c r="M35" s="114"/>
      <c r="N35" s="119"/>
      <c r="O35" s="115"/>
    </row>
    <row r="36" spans="1:15" x14ac:dyDescent="0.25">
      <c r="I36" s="113"/>
      <c r="J36" s="114"/>
      <c r="K36" s="114"/>
      <c r="L36" s="114"/>
      <c r="M36" s="114"/>
      <c r="N36" s="119"/>
      <c r="O36" s="115"/>
    </row>
    <row r="37" spans="1:15" x14ac:dyDescent="0.25">
      <c r="I37" s="116"/>
      <c r="J37" s="114"/>
      <c r="K37" s="114"/>
      <c r="L37" s="114"/>
      <c r="M37" s="114"/>
      <c r="N37" s="119"/>
      <c r="O37" s="115"/>
    </row>
    <row r="38" spans="1:15" x14ac:dyDescent="0.25">
      <c r="I38" s="100"/>
      <c r="J38" s="101"/>
      <c r="K38" s="101"/>
      <c r="L38" s="101"/>
      <c r="M38" s="101"/>
      <c r="N38" s="126"/>
      <c r="O38" s="127"/>
    </row>
    <row r="39" spans="1:15" x14ac:dyDescent="0.25">
      <c r="I39" s="143"/>
      <c r="J39" s="141"/>
      <c r="K39" s="141"/>
      <c r="L39" s="145"/>
      <c r="M39" s="141"/>
      <c r="N39" s="142"/>
      <c r="O39" s="143"/>
    </row>
    <row r="40" spans="1:15" x14ac:dyDescent="0.25">
      <c r="I40" s="140"/>
      <c r="J40" s="141"/>
      <c r="K40" s="141"/>
      <c r="L40" s="141"/>
      <c r="M40" s="141"/>
      <c r="N40" s="142"/>
      <c r="O40" s="143"/>
    </row>
    <row r="41" spans="1:15" x14ac:dyDescent="0.25">
      <c r="I41" s="144"/>
      <c r="J41" s="141"/>
      <c r="K41" s="141"/>
      <c r="L41" s="141"/>
      <c r="M41" s="141"/>
      <c r="N41" s="142"/>
      <c r="O41" s="143"/>
    </row>
    <row r="42" spans="1:15" x14ac:dyDescent="0.25">
      <c r="I42" s="100"/>
      <c r="J42" s="101"/>
      <c r="K42" s="101"/>
      <c r="L42" s="101"/>
      <c r="M42" s="101"/>
      <c r="N42" s="126"/>
      <c r="O42" s="127"/>
    </row>
  </sheetData>
  <sheetProtection password="E156" sheet="1" objects="1" scenarios="1"/>
  <mergeCells count="2">
    <mergeCell ref="A5:G5"/>
    <mergeCell ref="I5:O5"/>
  </mergeCells>
  <phoneticPr fontId="11" type="noConversion"/>
  <pageMargins left="0.7" right="0.7" top="0.75" bottom="0.75" header="0.3" footer="0.3"/>
  <pageSetup orientation="portrait" r:id="rId1"/>
  <headerFooter alignWithMargins="0"/>
  <ignoredErrors>
    <ignoredError sqref="L20:L2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zoomScaleNormal="100" workbookViewId="0">
      <selection activeCell="F33" sqref="F33"/>
    </sheetView>
  </sheetViews>
  <sheetFormatPr defaultRowHeight="15" x14ac:dyDescent="0.25"/>
  <cols>
    <col min="1" max="1" width="38.85546875" style="88" customWidth="1"/>
    <col min="2" max="2" width="3.5703125" style="87" customWidth="1"/>
    <col min="3" max="3" width="12" style="87" customWidth="1"/>
    <col min="4" max="4" width="5.5703125" style="88" customWidth="1"/>
    <col min="5" max="5" width="6" style="88" customWidth="1"/>
    <col min="6" max="6" width="25.42578125" style="88" customWidth="1"/>
    <col min="7" max="7" width="6.7109375" style="88" customWidth="1"/>
    <col min="8" max="8" width="9.140625" style="88"/>
    <col min="9" max="9" width="37.140625" style="88" customWidth="1"/>
    <col min="10" max="10" width="9.5703125" style="88" customWidth="1"/>
    <col min="11" max="11" width="5.5703125" style="87" customWidth="1"/>
    <col min="12" max="12" width="11.5703125" style="87" customWidth="1"/>
    <col min="13" max="13" width="24.28515625" style="88" customWidth="1"/>
    <col min="14" max="14" width="9.140625" style="88"/>
    <col min="15" max="15" width="5" style="88" customWidth="1"/>
    <col min="16" max="16384" width="9.140625" style="88"/>
  </cols>
  <sheetData>
    <row r="1" spans="1:15" x14ac:dyDescent="0.25">
      <c r="A1" s="86" t="s">
        <v>313</v>
      </c>
    </row>
    <row r="5" spans="1:15" ht="35.25" customHeight="1" x14ac:dyDescent="0.25">
      <c r="A5" s="175" t="s">
        <v>311</v>
      </c>
      <c r="B5" s="175"/>
      <c r="C5" s="175"/>
      <c r="D5" s="175"/>
      <c r="E5" s="175"/>
      <c r="F5" s="175"/>
      <c r="G5" s="175"/>
      <c r="I5" s="176" t="s">
        <v>311</v>
      </c>
      <c r="J5" s="176"/>
      <c r="K5" s="176"/>
      <c r="L5" s="176"/>
      <c r="M5" s="176"/>
      <c r="N5" s="176"/>
      <c r="O5" s="92"/>
    </row>
    <row r="6" spans="1:15" x14ac:dyDescent="0.25">
      <c r="A6" s="67" t="s">
        <v>7</v>
      </c>
      <c r="B6" s="4"/>
      <c r="C6" s="4"/>
      <c r="D6" s="3"/>
      <c r="E6" s="1"/>
      <c r="F6" s="1"/>
      <c r="G6" s="1"/>
      <c r="I6" s="89" t="s">
        <v>180</v>
      </c>
      <c r="J6" s="89"/>
      <c r="K6" s="26"/>
      <c r="L6" s="26"/>
      <c r="M6" s="91"/>
      <c r="N6" s="91"/>
      <c r="O6" s="91"/>
    </row>
    <row r="7" spans="1:15" x14ac:dyDescent="0.25">
      <c r="A7" s="3"/>
      <c r="B7" s="4"/>
      <c r="C7" s="4"/>
      <c r="D7" s="3"/>
      <c r="E7" s="1"/>
      <c r="F7" s="1"/>
      <c r="G7" s="1"/>
      <c r="I7" s="91"/>
      <c r="J7" s="91"/>
      <c r="K7" s="26"/>
      <c r="L7" s="26"/>
      <c r="M7" s="91"/>
      <c r="N7" s="91"/>
      <c r="O7" s="91"/>
    </row>
    <row r="8" spans="1:15" ht="16.5" x14ac:dyDescent="0.3">
      <c r="A8" s="3" t="s">
        <v>89</v>
      </c>
      <c r="B8" s="4" t="s">
        <v>1</v>
      </c>
      <c r="C8" s="4">
        <v>25</v>
      </c>
      <c r="D8" s="3" t="s">
        <v>55</v>
      </c>
      <c r="E8" s="1"/>
      <c r="F8" s="1"/>
      <c r="G8" s="1"/>
      <c r="I8" s="91" t="s">
        <v>89</v>
      </c>
      <c r="J8" s="26" t="s">
        <v>183</v>
      </c>
      <c r="K8" s="26" t="s">
        <v>1</v>
      </c>
      <c r="L8" s="26">
        <v>25</v>
      </c>
      <c r="M8" s="146" t="s">
        <v>55</v>
      </c>
      <c r="N8" s="91"/>
      <c r="O8" s="91"/>
    </row>
    <row r="9" spans="1:15" ht="16.5" x14ac:dyDescent="0.3">
      <c r="A9" s="3" t="s">
        <v>90</v>
      </c>
      <c r="B9" s="4" t="s">
        <v>1</v>
      </c>
      <c r="C9" s="4">
        <v>-20</v>
      </c>
      <c r="D9" s="3" t="s">
        <v>8</v>
      </c>
      <c r="E9" s="1"/>
      <c r="F9" s="59" t="s">
        <v>304</v>
      </c>
      <c r="G9" s="1"/>
      <c r="I9" s="91" t="s">
        <v>280</v>
      </c>
      <c r="J9" s="26" t="s">
        <v>185</v>
      </c>
      <c r="K9" s="26" t="s">
        <v>1</v>
      </c>
      <c r="L9" s="26">
        <v>-20</v>
      </c>
      <c r="M9" s="146" t="s">
        <v>8</v>
      </c>
      <c r="N9" s="91"/>
      <c r="O9" s="147"/>
    </row>
    <row r="10" spans="1:15" ht="16.5" x14ac:dyDescent="0.3">
      <c r="A10" s="3" t="s">
        <v>108</v>
      </c>
      <c r="B10" s="4" t="s">
        <v>1</v>
      </c>
      <c r="C10" s="4">
        <v>100</v>
      </c>
      <c r="D10" s="3" t="s">
        <v>8</v>
      </c>
      <c r="E10" s="1"/>
      <c r="F10" s="5"/>
      <c r="G10" s="1"/>
      <c r="I10" s="91" t="s">
        <v>281</v>
      </c>
      <c r="J10" s="26" t="s">
        <v>282</v>
      </c>
      <c r="K10" s="26" t="s">
        <v>1</v>
      </c>
      <c r="L10" s="26">
        <v>100</v>
      </c>
      <c r="M10" s="146" t="s">
        <v>8</v>
      </c>
      <c r="N10" s="91"/>
      <c r="O10" s="146"/>
    </row>
    <row r="11" spans="1:15" x14ac:dyDescent="0.25">
      <c r="A11" s="3"/>
      <c r="B11" s="4"/>
      <c r="C11" s="4"/>
      <c r="D11" s="3"/>
      <c r="E11" s="1"/>
      <c r="F11" s="5"/>
      <c r="G11" s="1"/>
      <c r="I11" s="91"/>
      <c r="J11" s="91"/>
      <c r="K11" s="26"/>
      <c r="L11" s="26"/>
      <c r="M11" s="146"/>
      <c r="N11" s="91"/>
      <c r="O11" s="146"/>
    </row>
    <row r="12" spans="1:15" x14ac:dyDescent="0.25">
      <c r="A12" s="66" t="s">
        <v>149</v>
      </c>
      <c r="B12" s="4"/>
      <c r="C12" s="4"/>
      <c r="D12" s="3"/>
      <c r="E12" s="1"/>
      <c r="F12" s="5"/>
      <c r="G12" s="1"/>
      <c r="I12" s="148" t="s">
        <v>284</v>
      </c>
      <c r="J12" s="149"/>
      <c r="K12" s="26"/>
      <c r="L12" s="26"/>
      <c r="M12" s="146"/>
      <c r="N12" s="91"/>
      <c r="O12" s="146"/>
    </row>
    <row r="13" spans="1:15" x14ac:dyDescent="0.25">
      <c r="A13" s="57"/>
      <c r="B13" s="4"/>
      <c r="C13" s="4"/>
      <c r="D13" s="3"/>
      <c r="E13" s="1"/>
      <c r="F13" s="1"/>
      <c r="G13" s="1"/>
      <c r="I13" s="91"/>
      <c r="J13" s="91"/>
      <c r="K13" s="26"/>
      <c r="L13" s="26"/>
      <c r="M13" s="146"/>
      <c r="N13" s="91"/>
      <c r="O13" s="91"/>
    </row>
    <row r="14" spans="1:15" ht="16.5" x14ac:dyDescent="0.3">
      <c r="A14" s="62" t="s">
        <v>283</v>
      </c>
      <c r="B14" s="18"/>
      <c r="C14" s="18"/>
      <c r="D14" s="18"/>
      <c r="E14" s="23"/>
      <c r="F14" s="19"/>
      <c r="G14" s="24"/>
      <c r="H14" s="150"/>
      <c r="I14" s="91" t="s">
        <v>296</v>
      </c>
      <c r="J14" s="91" t="s">
        <v>297</v>
      </c>
      <c r="K14" s="26" t="s">
        <v>1</v>
      </c>
      <c r="L14" s="55">
        <v>222</v>
      </c>
      <c r="M14" s="146" t="s">
        <v>285</v>
      </c>
      <c r="N14" s="151" t="s">
        <v>286</v>
      </c>
      <c r="O14" s="148"/>
    </row>
    <row r="15" spans="1:15" x14ac:dyDescent="0.25">
      <c r="A15" s="24"/>
      <c r="B15" s="18"/>
      <c r="C15" s="18"/>
      <c r="D15" s="18"/>
      <c r="E15" s="23"/>
      <c r="F15" s="19"/>
      <c r="G15" s="24"/>
      <c r="H15" s="150"/>
      <c r="I15" s="91" t="s">
        <v>287</v>
      </c>
      <c r="J15" s="91" t="s">
        <v>12</v>
      </c>
      <c r="K15" s="26" t="s">
        <v>1</v>
      </c>
      <c r="L15" s="55">
        <f>L14*L8</f>
        <v>5550</v>
      </c>
      <c r="M15" s="146" t="s">
        <v>73</v>
      </c>
      <c r="N15" s="151"/>
      <c r="O15" s="148"/>
    </row>
    <row r="16" spans="1:15" ht="16.5" x14ac:dyDescent="0.3">
      <c r="A16" s="17" t="s">
        <v>12</v>
      </c>
      <c r="B16" s="18" t="s">
        <v>1</v>
      </c>
      <c r="C16" s="18">
        <v>222</v>
      </c>
      <c r="D16" s="19" t="s">
        <v>306</v>
      </c>
      <c r="E16" s="23"/>
      <c r="F16" s="19"/>
      <c r="G16" s="24"/>
      <c r="H16" s="150"/>
      <c r="I16" s="91" t="s">
        <v>298</v>
      </c>
      <c r="J16" s="26" t="s">
        <v>299</v>
      </c>
      <c r="K16" s="26" t="s">
        <v>1</v>
      </c>
      <c r="L16" s="26">
        <v>1.5649999999999999</v>
      </c>
      <c r="M16" s="146" t="s">
        <v>288</v>
      </c>
      <c r="N16" s="151" t="s">
        <v>286</v>
      </c>
      <c r="O16" s="148"/>
    </row>
    <row r="17" spans="1:15" ht="16.5" x14ac:dyDescent="0.3">
      <c r="A17" s="17" t="s">
        <v>12</v>
      </c>
      <c r="B17" s="18" t="s">
        <v>1</v>
      </c>
      <c r="C17" s="18" t="s">
        <v>305</v>
      </c>
      <c r="D17" s="18" t="s">
        <v>1</v>
      </c>
      <c r="E17" s="20">
        <f>222*C8</f>
        <v>5550</v>
      </c>
      <c r="F17" s="19" t="s">
        <v>73</v>
      </c>
      <c r="G17" s="24"/>
      <c r="H17" s="150"/>
      <c r="I17" s="91" t="s">
        <v>262</v>
      </c>
      <c r="J17" s="26" t="s">
        <v>300</v>
      </c>
      <c r="K17" s="26" t="s">
        <v>1</v>
      </c>
      <c r="L17" s="64">
        <f>L16*L8</f>
        <v>39.125</v>
      </c>
      <c r="M17" s="146" t="s">
        <v>265</v>
      </c>
      <c r="N17" s="151"/>
      <c r="O17" s="148"/>
    </row>
    <row r="18" spans="1:15" x14ac:dyDescent="0.25">
      <c r="A18" s="17" t="s">
        <v>82</v>
      </c>
      <c r="B18" s="18" t="s">
        <v>1</v>
      </c>
      <c r="C18" s="18">
        <v>1.5649999999999999</v>
      </c>
      <c r="D18" s="19" t="s">
        <v>307</v>
      </c>
      <c r="E18" s="23"/>
      <c r="F18" s="19"/>
      <c r="G18" s="24"/>
      <c r="H18" s="150"/>
      <c r="I18" s="152"/>
      <c r="J18" s="152"/>
      <c r="K18" s="153"/>
      <c r="L18" s="153"/>
      <c r="M18" s="153"/>
      <c r="N18" s="154"/>
      <c r="O18" s="155"/>
    </row>
    <row r="19" spans="1:15" x14ac:dyDescent="0.25">
      <c r="A19" s="17" t="s">
        <v>82</v>
      </c>
      <c r="B19" s="18" t="s">
        <v>1</v>
      </c>
      <c r="C19" s="18" t="s">
        <v>308</v>
      </c>
      <c r="D19" s="18" t="s">
        <v>1</v>
      </c>
      <c r="E19" s="37">
        <f>1.565*C8</f>
        <v>39.125</v>
      </c>
      <c r="F19" s="19" t="s">
        <v>55</v>
      </c>
      <c r="G19" s="24"/>
      <c r="H19" s="150"/>
      <c r="I19" s="156"/>
      <c r="J19" s="156"/>
      <c r="K19" s="153"/>
      <c r="L19" s="153"/>
      <c r="M19" s="153"/>
      <c r="N19" s="157"/>
      <c r="O19" s="155"/>
    </row>
    <row r="20" spans="1:15" x14ac:dyDescent="0.25">
      <c r="A20" s="24"/>
      <c r="B20" s="18"/>
      <c r="C20" s="18"/>
      <c r="D20" s="18"/>
      <c r="E20" s="23"/>
      <c r="F20" s="19"/>
      <c r="G20" s="24"/>
      <c r="H20" s="150"/>
      <c r="I20" s="152"/>
      <c r="J20" s="152"/>
      <c r="K20" s="153"/>
      <c r="L20" s="153"/>
      <c r="M20" s="153"/>
      <c r="N20" s="154"/>
      <c r="O20" s="155"/>
    </row>
    <row r="23" spans="1:15" x14ac:dyDescent="0.25">
      <c r="A23" s="104" t="s">
        <v>174</v>
      </c>
    </row>
    <row r="24" spans="1:15" x14ac:dyDescent="0.25">
      <c r="A24" s="104" t="s">
        <v>318</v>
      </c>
    </row>
    <row r="25" spans="1:15" x14ac:dyDescent="0.25">
      <c r="A25" s="104" t="s">
        <v>319</v>
      </c>
    </row>
    <row r="26" spans="1:15" x14ac:dyDescent="0.25">
      <c r="A26" s="104" t="s">
        <v>320</v>
      </c>
    </row>
    <row r="27" spans="1:15" x14ac:dyDescent="0.25">
      <c r="A27" s="106" t="s">
        <v>321</v>
      </c>
    </row>
  </sheetData>
  <sheetProtection password="E156" sheet="1" objects="1" scenarios="1"/>
  <mergeCells count="2">
    <mergeCell ref="I5:N5"/>
    <mergeCell ref="A5:G5"/>
  </mergeCells>
  <phoneticPr fontId="11" type="noConversion"/>
  <pageMargins left="0.7" right="0.7" top="0.75" bottom="0.75" header="0.3" footer="0.3"/>
  <pageSetup scale="54" orientation="portrait" r:id="rId1"/>
  <headerFooter alignWithMargins="0"/>
  <colBreaks count="1" manualBreakCount="1">
    <brk id="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2"/>
  <sheetViews>
    <sheetView workbookViewId="0">
      <selection activeCell="R28" sqref="R28"/>
    </sheetView>
  </sheetViews>
  <sheetFormatPr defaultRowHeight="15" x14ac:dyDescent="0.25"/>
  <cols>
    <col min="1" max="16384" width="9.140625" style="70"/>
  </cols>
  <sheetData>
    <row r="1" spans="1:1" x14ac:dyDescent="0.25">
      <c r="A1" s="68" t="s">
        <v>313</v>
      </c>
    </row>
    <row r="38" spans="1:1" x14ac:dyDescent="0.25">
      <c r="A38" s="158" t="s">
        <v>174</v>
      </c>
    </row>
    <row r="39" spans="1:1" x14ac:dyDescent="0.25">
      <c r="A39" s="158" t="s">
        <v>318</v>
      </c>
    </row>
    <row r="40" spans="1:1" x14ac:dyDescent="0.25">
      <c r="A40" s="158" t="s">
        <v>319</v>
      </c>
    </row>
    <row r="41" spans="1:1" x14ac:dyDescent="0.25">
      <c r="A41" s="158" t="s">
        <v>320</v>
      </c>
    </row>
    <row r="42" spans="1:1" x14ac:dyDescent="0.25">
      <c r="A42" s="159" t="s">
        <v>321</v>
      </c>
    </row>
  </sheetData>
  <sheetProtection password="E156" sheet="1" objects="1" scenarios="1"/>
  <phoneticPr fontId="11" type="noConversion"/>
  <pageMargins left="0.75" right="0.75" top="1" bottom="1" header="0.5" footer="0.5"/>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6"/>
  <sheetViews>
    <sheetView showGridLines="0" workbookViewId="0">
      <selection activeCell="S27" sqref="S27"/>
    </sheetView>
  </sheetViews>
  <sheetFormatPr defaultRowHeight="15" x14ac:dyDescent="0.25"/>
  <cols>
    <col min="1" max="16384" width="9.140625" style="70"/>
  </cols>
  <sheetData>
    <row r="1" spans="1:1" x14ac:dyDescent="0.25">
      <c r="A1" s="68" t="s">
        <v>313</v>
      </c>
    </row>
    <row r="42" spans="1:1" x14ac:dyDescent="0.25">
      <c r="A42" s="158" t="s">
        <v>174</v>
      </c>
    </row>
    <row r="43" spans="1:1" x14ac:dyDescent="0.25">
      <c r="A43" s="158" t="s">
        <v>318</v>
      </c>
    </row>
    <row r="44" spans="1:1" x14ac:dyDescent="0.25">
      <c r="A44" s="158" t="s">
        <v>319</v>
      </c>
    </row>
    <row r="45" spans="1:1" x14ac:dyDescent="0.25">
      <c r="A45" s="158" t="s">
        <v>320</v>
      </c>
    </row>
    <row r="46" spans="1:1" x14ac:dyDescent="0.25">
      <c r="A46" s="159" t="s">
        <v>321</v>
      </c>
    </row>
  </sheetData>
  <sheetProtection password="E156" sheet="1" objects="1" scenarios="1"/>
  <phoneticPr fontId="11" type="noConversion"/>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6"/>
  <sheetViews>
    <sheetView showGridLines="0" workbookViewId="0">
      <selection activeCell="M26" sqref="M26"/>
    </sheetView>
  </sheetViews>
  <sheetFormatPr defaultRowHeight="15" x14ac:dyDescent="0.25"/>
  <cols>
    <col min="1" max="16384" width="9.140625" style="70"/>
  </cols>
  <sheetData>
    <row r="1" spans="1:1" x14ac:dyDescent="0.25">
      <c r="A1" s="68" t="s">
        <v>313</v>
      </c>
    </row>
    <row r="32" spans="1:1" x14ac:dyDescent="0.25">
      <c r="A32" s="158" t="s">
        <v>174</v>
      </c>
    </row>
    <row r="33" spans="1:1" x14ac:dyDescent="0.25">
      <c r="A33" s="158" t="s">
        <v>318</v>
      </c>
    </row>
    <row r="34" spans="1:1" x14ac:dyDescent="0.25">
      <c r="A34" s="158" t="s">
        <v>319</v>
      </c>
    </row>
    <row r="35" spans="1:1" x14ac:dyDescent="0.25">
      <c r="A35" s="158" t="s">
        <v>320</v>
      </c>
    </row>
    <row r="36" spans="1:1" x14ac:dyDescent="0.25">
      <c r="A36" s="159" t="s">
        <v>321</v>
      </c>
    </row>
  </sheetData>
  <sheetProtection password="E156" sheet="1" objects="1" scenarios="1"/>
  <phoneticPr fontId="11" type="noConversion"/>
  <pageMargins left="0.75" right="0.75" top="1" bottom="1" header="0.5" footer="0.5"/>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6"/>
  <sheetViews>
    <sheetView showGridLines="0" workbookViewId="0">
      <selection activeCell="O23" sqref="O23"/>
    </sheetView>
  </sheetViews>
  <sheetFormatPr defaultRowHeight="15" x14ac:dyDescent="0.25"/>
  <cols>
    <col min="1" max="16384" width="9.140625" style="70"/>
  </cols>
  <sheetData>
    <row r="1" spans="1:1" x14ac:dyDescent="0.25">
      <c r="A1" s="68" t="s">
        <v>313</v>
      </c>
    </row>
    <row r="32" spans="1:1" x14ac:dyDescent="0.25">
      <c r="A32" s="158" t="s">
        <v>174</v>
      </c>
    </row>
    <row r="33" spans="1:1" x14ac:dyDescent="0.25">
      <c r="A33" s="158" t="s">
        <v>318</v>
      </c>
    </row>
    <row r="34" spans="1:1" x14ac:dyDescent="0.25">
      <c r="A34" s="158" t="s">
        <v>319</v>
      </c>
    </row>
    <row r="35" spans="1:1" x14ac:dyDescent="0.25">
      <c r="A35" s="158" t="s">
        <v>320</v>
      </c>
    </row>
    <row r="36" spans="1:1" x14ac:dyDescent="0.25">
      <c r="A36" s="159" t="s">
        <v>321</v>
      </c>
    </row>
  </sheetData>
  <sheetProtection password="E156" sheet="1" objects="1" scenarios="1"/>
  <phoneticPr fontId="11"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Revisions</vt:lpstr>
      <vt:lpstr>Nomenclature</vt:lpstr>
      <vt:lpstr>Example 14-1</vt:lpstr>
      <vt:lpstr>Example 14-2</vt:lpstr>
      <vt:lpstr>Example 14-3</vt:lpstr>
      <vt:lpstr>Figure 14-5</vt:lpstr>
      <vt:lpstr>Figure 14-8</vt:lpstr>
      <vt:lpstr>Figure 14-9</vt:lpstr>
      <vt:lpstr>Figure 14-11</vt:lpstr>
      <vt:lpstr>Figure 14-23</vt:lpstr>
      <vt:lpstr>Limits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Hamilton, Stuart</dc:creator>
  <cp:lastModifiedBy>Hamilton, Stuart</cp:lastModifiedBy>
  <cp:lastPrinted>2013-09-27T02:34:32Z</cp:lastPrinted>
  <dcterms:created xsi:type="dcterms:W3CDTF">2008-10-20T17:40:35Z</dcterms:created>
  <dcterms:modified xsi:type="dcterms:W3CDTF">2017-04-09T00:10:47Z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