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8975" windowHeight="12120" activeTab="1"/>
  </bookViews>
  <sheets>
    <sheet name="Revisions" sheetId="5" r:id="rId1"/>
    <sheet name="Example 16-1" sheetId="4" r:id="rId2"/>
  </sheets>
  <calcPr calcId="145621"/>
</workbook>
</file>

<file path=xl/calcChain.xml><?xml version="1.0" encoding="utf-8"?>
<calcChain xmlns="http://schemas.openxmlformats.org/spreadsheetml/2006/main">
  <c r="B22" i="4" l="1"/>
  <c r="B31" i="4"/>
  <c r="F31" i="4"/>
  <c r="B32" i="4"/>
  <c r="F32" i="4"/>
  <c r="B33" i="4"/>
  <c r="F33" i="4"/>
  <c r="B34" i="4"/>
  <c r="D34" i="4"/>
  <c r="F34" i="4"/>
  <c r="B35" i="4"/>
  <c r="D35" i="4" s="1"/>
  <c r="F35" i="4"/>
  <c r="B36" i="4"/>
  <c r="D36" i="4" s="1"/>
  <c r="E36" i="4" s="1"/>
  <c r="G36" i="4" s="1"/>
  <c r="F36" i="4"/>
  <c r="H36" i="4" s="1"/>
  <c r="B37" i="4"/>
  <c r="B52" i="4" s="1"/>
  <c r="E52" i="4" s="1"/>
  <c r="D37" i="4"/>
  <c r="E37" i="4" s="1"/>
  <c r="G37" i="4" s="1"/>
  <c r="F37" i="4"/>
  <c r="B38" i="4"/>
  <c r="D38" i="4"/>
  <c r="F38" i="4"/>
  <c r="B39" i="4"/>
  <c r="D39" i="4" s="1"/>
  <c r="E39" i="4" s="1"/>
  <c r="F39" i="4"/>
  <c r="G39" i="4" s="1"/>
  <c r="B40" i="4"/>
  <c r="D40" i="4" s="1"/>
  <c r="E40" i="4" s="1"/>
  <c r="G40" i="4" s="1"/>
  <c r="F40" i="4"/>
  <c r="H40" i="4" s="1"/>
  <c r="B43" i="4"/>
  <c r="B58" i="4" s="1"/>
  <c r="B46" i="4"/>
  <c r="E46" i="4"/>
  <c r="B47" i="4"/>
  <c r="E47" i="4"/>
  <c r="B48" i="4"/>
  <c r="E48" i="4"/>
  <c r="B49" i="4"/>
  <c r="E49" i="4"/>
  <c r="B53" i="4"/>
  <c r="E53" i="4"/>
  <c r="S37" i="4"/>
  <c r="S32" i="4"/>
  <c r="S33" i="4"/>
  <c r="S34" i="4"/>
  <c r="S35" i="4"/>
  <c r="S36" i="4"/>
  <c r="S38" i="4"/>
  <c r="S39" i="4"/>
  <c r="S40" i="4"/>
  <c r="S31" i="4"/>
  <c r="R32" i="4"/>
  <c r="R33" i="4"/>
  <c r="R34" i="4"/>
  <c r="R35" i="4"/>
  <c r="R36" i="4"/>
  <c r="R37" i="4"/>
  <c r="R38" i="4"/>
  <c r="R39" i="4"/>
  <c r="R40" i="4"/>
  <c r="R31" i="4"/>
  <c r="O47" i="4"/>
  <c r="O48" i="4"/>
  <c r="O49" i="4"/>
  <c r="O50" i="4"/>
  <c r="O51" i="4"/>
  <c r="O52" i="4"/>
  <c r="O53" i="4"/>
  <c r="O54" i="4"/>
  <c r="O55" i="4"/>
  <c r="O46" i="4"/>
  <c r="O38" i="4"/>
  <c r="O35" i="4"/>
  <c r="O36" i="4"/>
  <c r="O37" i="4"/>
  <c r="O39" i="4"/>
  <c r="O40" i="4"/>
  <c r="O34" i="4"/>
  <c r="G35" i="4" l="1"/>
  <c r="D42" i="4"/>
  <c r="E35" i="4"/>
  <c r="E38" i="4"/>
  <c r="G38" i="4" s="1"/>
  <c r="H37" i="4"/>
  <c r="E34" i="4"/>
  <c r="H33" i="4"/>
  <c r="H32" i="4"/>
  <c r="H31" i="4"/>
  <c r="B42" i="4"/>
  <c r="H38" i="4"/>
  <c r="H34" i="4"/>
  <c r="B55" i="4"/>
  <c r="E55" i="4" s="1"/>
  <c r="B54" i="4"/>
  <c r="E54" i="4" s="1"/>
  <c r="B51" i="4"/>
  <c r="E51" i="4" s="1"/>
  <c r="B50" i="4"/>
  <c r="H39" i="4"/>
  <c r="H35" i="4"/>
  <c r="L43" i="4"/>
  <c r="L58" i="4" s="1"/>
  <c r="P40" i="4"/>
  <c r="L40" i="4"/>
  <c r="N40" i="4" s="1"/>
  <c r="P39" i="4"/>
  <c r="L39" i="4"/>
  <c r="L54" i="4" s="1"/>
  <c r="P38" i="4"/>
  <c r="L38" i="4"/>
  <c r="L53" i="4" s="1"/>
  <c r="P37" i="4"/>
  <c r="L37" i="4"/>
  <c r="N37" i="4" s="1"/>
  <c r="P36" i="4"/>
  <c r="L36" i="4"/>
  <c r="L51" i="4" s="1"/>
  <c r="P35" i="4"/>
  <c r="L35" i="4"/>
  <c r="L50" i="4" s="1"/>
  <c r="P34" i="4"/>
  <c r="L34" i="4"/>
  <c r="L49" i="4" s="1"/>
  <c r="P33" i="4"/>
  <c r="L33" i="4"/>
  <c r="L48" i="4" s="1"/>
  <c r="P32" i="4"/>
  <c r="L32" i="4"/>
  <c r="L47" i="4" s="1"/>
  <c r="P31" i="4"/>
  <c r="L31" i="4"/>
  <c r="L46" i="4" s="1"/>
  <c r="L22" i="4"/>
  <c r="I37" i="4" l="1"/>
  <c r="C52" i="4" s="1"/>
  <c r="F52" i="4" s="1"/>
  <c r="B57" i="4"/>
  <c r="E50" i="4"/>
  <c r="E57" i="4" s="1"/>
  <c r="I32" i="4"/>
  <c r="C47" i="4" s="1"/>
  <c r="F47" i="4" s="1"/>
  <c r="E42" i="4"/>
  <c r="G34" i="4"/>
  <c r="G42" i="4" s="1"/>
  <c r="H43" i="4"/>
  <c r="N38" i="4"/>
  <c r="N35" i="4"/>
  <c r="N34" i="4"/>
  <c r="N39" i="4"/>
  <c r="L55" i="4"/>
  <c r="N36" i="4"/>
  <c r="L42" i="4"/>
  <c r="L52" i="4"/>
  <c r="Q40" i="4"/>
  <c r="C58" i="4" l="1"/>
  <c r="I40" i="4"/>
  <c r="C55" i="4" s="1"/>
  <c r="F55" i="4" s="1"/>
  <c r="I36" i="4"/>
  <c r="C51" i="4" s="1"/>
  <c r="F51" i="4" s="1"/>
  <c r="I35" i="4"/>
  <c r="C50" i="4" s="1"/>
  <c r="F50" i="4" s="1"/>
  <c r="I34" i="4"/>
  <c r="C49" i="4" s="1"/>
  <c r="F49" i="4" s="1"/>
  <c r="I39" i="4"/>
  <c r="C54" i="4" s="1"/>
  <c r="F54" i="4" s="1"/>
  <c r="I31" i="4"/>
  <c r="I33" i="4"/>
  <c r="C48" i="4" s="1"/>
  <c r="F48" i="4" s="1"/>
  <c r="I38" i="4"/>
  <c r="C53" i="4" s="1"/>
  <c r="F53" i="4" s="1"/>
  <c r="Q38" i="4"/>
  <c r="Q36" i="4"/>
  <c r="N42" i="4"/>
  <c r="Q39" i="4"/>
  <c r="Q35" i="4"/>
  <c r="Q37" i="4"/>
  <c r="Q34" i="4"/>
  <c r="O57" i="4"/>
  <c r="L57" i="4"/>
  <c r="I42" i="4" l="1"/>
  <c r="C46" i="4"/>
  <c r="R43" i="4"/>
  <c r="M58" i="4" s="1"/>
  <c r="O42" i="4"/>
  <c r="Q42" i="4"/>
  <c r="M54" i="4"/>
  <c r="P54" i="4" s="1"/>
  <c r="F46" i="4" l="1"/>
  <c r="F57" i="4" s="1"/>
  <c r="B60" i="4" s="1"/>
  <c r="C57" i="4"/>
  <c r="M53" i="4"/>
  <c r="P53" i="4" s="1"/>
  <c r="M47" i="4"/>
  <c r="P47" i="4" s="1"/>
  <c r="M55" i="4"/>
  <c r="P55" i="4" s="1"/>
  <c r="M51" i="4"/>
  <c r="P51" i="4" s="1"/>
  <c r="M52" i="4"/>
  <c r="P52" i="4" s="1"/>
  <c r="M50" i="4"/>
  <c r="P50" i="4" s="1"/>
  <c r="M48" i="4"/>
  <c r="P48" i="4" s="1"/>
  <c r="M49" i="4"/>
  <c r="P49" i="4" s="1"/>
  <c r="M46" i="4" l="1"/>
  <c r="P46" i="4" s="1"/>
  <c r="S42" i="4"/>
  <c r="P57" i="4" l="1"/>
  <c r="L60" i="4" s="1"/>
  <c r="M57" i="4"/>
</calcChain>
</file>

<file path=xl/comments1.xml><?xml version="1.0" encoding="utf-8"?>
<comments xmlns="http://schemas.openxmlformats.org/spreadsheetml/2006/main">
  <authors>
    <author>gwooten</author>
  </authors>
  <commentList>
    <comment ref="N45" authorId="0">
      <text>
        <r>
          <rPr>
            <b/>
            <sz val="8"/>
            <color indexed="81"/>
            <rFont val="Tahoma"/>
            <family val="2"/>
          </rPr>
          <t>gwooten:</t>
        </r>
        <r>
          <rPr>
            <sz val="8"/>
            <color indexed="81"/>
            <rFont val="Tahoma"/>
            <family val="2"/>
          </rPr>
          <t xml:space="preserve">
From Fig. 23-2</t>
        </r>
      </text>
    </comment>
  </commentList>
</comments>
</file>

<file path=xl/sharedStrings.xml><?xml version="1.0" encoding="utf-8"?>
<sst xmlns="http://schemas.openxmlformats.org/spreadsheetml/2006/main" count="148" uniqueCount="55">
  <si>
    <t>Given Data:</t>
  </si>
  <si>
    <t>Total</t>
  </si>
  <si>
    <t>MMSCFD</t>
  </si>
  <si>
    <t>HHV BTU/scf</t>
  </si>
  <si>
    <t>Gal/lbmol</t>
  </si>
  <si>
    <t>GPM</t>
  </si>
  <si>
    <t>Gal/Day</t>
  </si>
  <si>
    <t>Estimated Recovery %</t>
  </si>
  <si>
    <t>Net Gal/Day</t>
  </si>
  <si>
    <t>Residue Gas Mole %</t>
  </si>
  <si>
    <t>Feed Gas Mole %</t>
  </si>
  <si>
    <t>Component</t>
  </si>
  <si>
    <t>Feed Gas BTU/scf</t>
  </si>
  <si>
    <t>Residue Gas BTU/scf</t>
  </si>
  <si>
    <t>GPM CALCULATION</t>
  </si>
  <si>
    <t>SHRINKAGE CALCULATION</t>
  </si>
  <si>
    <t>Shrinkage Value =</t>
  </si>
  <si>
    <t>Residue, MMSCFD</t>
  </si>
  <si>
    <t>Shrinkage Cost =</t>
  </si>
  <si>
    <t>$/MMBtu</t>
  </si>
  <si>
    <t>Available</t>
  </si>
  <si>
    <t>Mole %</t>
  </si>
  <si>
    <t xml:space="preserve">Feed Gas </t>
  </si>
  <si>
    <t>Feed Gas Flowrate =</t>
  </si>
  <si>
    <r>
      <t>Example 16-1</t>
    </r>
    <r>
      <rPr>
        <sz val="11"/>
        <rFont val="Times New Roman"/>
        <family val="1"/>
      </rPr>
      <t xml:space="preserve"> -- Find the GPM of the gas mixture in Figure 16-1. Find the HHV of the feed gas and the HHV of the residue gas with the following NGL recovery efficiences: C</t>
    </r>
    <r>
      <rPr>
        <vertAlign val="subscript"/>
        <sz val="11"/>
        <rFont val="Times New Roman"/>
        <family val="1"/>
      </rPr>
      <t>2</t>
    </r>
    <r>
      <rPr>
        <sz val="11"/>
        <rFont val="Times New Roman"/>
        <family val="1"/>
      </rPr>
      <t xml:space="preserve"> - 90%, C</t>
    </r>
    <r>
      <rPr>
        <vertAlign val="subscript"/>
        <sz val="11"/>
        <rFont val="Times New Roman"/>
        <family val="1"/>
      </rPr>
      <t>3</t>
    </r>
    <r>
      <rPr>
        <sz val="11"/>
        <rFont val="Times New Roman"/>
        <family val="1"/>
      </rPr>
      <t xml:space="preserve"> - 98%, iC</t>
    </r>
    <r>
      <rPr>
        <vertAlign val="subscript"/>
        <sz val="11"/>
        <rFont val="Times New Roman"/>
        <family val="1"/>
      </rPr>
      <t>4</t>
    </r>
    <r>
      <rPr>
        <sz val="11"/>
        <rFont val="Times New Roman"/>
        <family val="1"/>
      </rPr>
      <t>/nC</t>
    </r>
    <r>
      <rPr>
        <vertAlign val="subscript"/>
        <sz val="11"/>
        <rFont val="Times New Roman"/>
        <family val="1"/>
      </rPr>
      <t>4</t>
    </r>
    <r>
      <rPr>
        <sz val="11"/>
        <rFont val="Times New Roman"/>
        <family val="1"/>
      </rPr>
      <t xml:space="preserve"> - 99%, C</t>
    </r>
    <r>
      <rPr>
        <vertAlign val="subscript"/>
        <sz val="11"/>
        <rFont val="Times New Roman"/>
        <family val="1"/>
      </rPr>
      <t>5</t>
    </r>
    <r>
      <rPr>
        <sz val="11"/>
        <rFont val="Times New Roman"/>
        <family val="1"/>
      </rPr>
      <t>+ - 100%. What is the shrinkage cost at $4/MMBTU?</t>
    </r>
  </si>
  <si>
    <t xml:space="preserve">The shrinkage volume can be found by the difference of the volume of the feed gas times the HHV and the volume of the residue gas times its HHV. This volume is multiplied by $4/MMBTU to get the shrinkage value of the NGLs. </t>
  </si>
  <si>
    <t xml:space="preserve">Use Fig 23-2 to obtain the gal/lb mole for each of the components. Multiply these values by the mole fraction of each component and divide by 379.49 scf/mol to get gallons per standard cubic foot of gas. Then multiply this value by 1000 to get the GPM of each component. The total GPM is 3.11. </t>
  </si>
  <si>
    <t>for example)</t>
  </si>
  <si>
    <t>For the recoveries specified the net gal/day and residue composition can be found as shown in the spreadsheet above</t>
  </si>
  <si>
    <t>DATA BOOK EXAMPLE</t>
  </si>
  <si>
    <t>FPS UNITS</t>
  </si>
  <si>
    <t>GPSA Engineering Data Book 14th Edition</t>
  </si>
  <si>
    <t>REVISION</t>
  </si>
  <si>
    <t>DATE</t>
  </si>
  <si>
    <t>REASON(S) FOR REVISION</t>
  </si>
  <si>
    <t xml:space="preserve">Initial release </t>
  </si>
  <si>
    <t>The sample calculations, equations and spreadsheets presented herein were developed using examples published in the Engineering Data Book as published by the Gas Processors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</si>
  <si>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</si>
  <si>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</si>
  <si>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</si>
  <si>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</si>
  <si>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 xml:space="preserve">In order to compute the HHV of the two streams, the HHVs of each component are found in Fig. 23-2. Multiplying the individual HHVs by the mole % gives the total HHV of 1115.02 for the feed gas and 971.24 for the residue gas. </t>
  </si>
  <si>
    <t>Flowrate is at standard conditions of 14.696 psia pressure and 60 degrees Fahrenheit.</t>
  </si>
  <si>
    <r>
      <t>N</t>
    </r>
    <r>
      <rPr>
        <vertAlign val="subscript"/>
        <sz val="12"/>
        <color theme="1"/>
        <rFont val="Times New Roman"/>
        <family val="1"/>
      </rPr>
      <t>2</t>
    </r>
  </si>
  <si>
    <r>
      <t>CO</t>
    </r>
    <r>
      <rPr>
        <vertAlign val="subscript"/>
        <sz val="12"/>
        <color theme="1"/>
        <rFont val="Times New Roman"/>
        <family val="1"/>
      </rPr>
      <t>2</t>
    </r>
  </si>
  <si>
    <r>
      <t>C</t>
    </r>
    <r>
      <rPr>
        <vertAlign val="subscript"/>
        <sz val="12"/>
        <color theme="1"/>
        <rFont val="Times New Roman"/>
        <family val="1"/>
      </rPr>
      <t>1</t>
    </r>
  </si>
  <si>
    <r>
      <t>C</t>
    </r>
    <r>
      <rPr>
        <vertAlign val="subscript"/>
        <sz val="12"/>
        <color theme="1"/>
        <rFont val="Times New Roman"/>
        <family val="1"/>
      </rPr>
      <t>2</t>
    </r>
  </si>
  <si>
    <r>
      <t>C</t>
    </r>
    <r>
      <rPr>
        <vertAlign val="subscript"/>
        <sz val="12"/>
        <color theme="1"/>
        <rFont val="Times New Roman"/>
        <family val="1"/>
      </rPr>
      <t>3</t>
    </r>
  </si>
  <si>
    <r>
      <t>IC</t>
    </r>
    <r>
      <rPr>
        <vertAlign val="subscript"/>
        <sz val="12"/>
        <color theme="1"/>
        <rFont val="Times New Roman"/>
        <family val="1"/>
      </rPr>
      <t>4</t>
    </r>
  </si>
  <si>
    <r>
      <t>NC</t>
    </r>
    <r>
      <rPr>
        <vertAlign val="subscript"/>
        <sz val="12"/>
        <color theme="1"/>
        <rFont val="Times New Roman"/>
        <family val="1"/>
      </rPr>
      <t>4</t>
    </r>
  </si>
  <si>
    <r>
      <t>IC</t>
    </r>
    <r>
      <rPr>
        <vertAlign val="subscript"/>
        <sz val="12"/>
        <color theme="1"/>
        <rFont val="Times New Roman"/>
        <family val="1"/>
      </rPr>
      <t>5</t>
    </r>
  </si>
  <si>
    <r>
      <t>NC</t>
    </r>
    <r>
      <rPr>
        <vertAlign val="subscript"/>
        <sz val="12"/>
        <color theme="1"/>
        <rFont val="Times New Roman"/>
        <family val="1"/>
      </rPr>
      <t>5</t>
    </r>
  </si>
  <si>
    <r>
      <t>C</t>
    </r>
    <r>
      <rPr>
        <vertAlign val="subscript"/>
        <sz val="12"/>
        <color theme="1"/>
        <rFont val="Times New Roman"/>
        <family val="1"/>
      </rPr>
      <t>6</t>
    </r>
    <r>
      <rPr>
        <sz val="12"/>
        <color theme="1"/>
        <rFont val="Times New Roman"/>
        <family val="1"/>
      </rPr>
      <t xml:space="preserve">+ </t>
    </r>
  </si>
  <si>
    <r>
      <t>C</t>
    </r>
    <r>
      <rPr>
        <vertAlign val="subscript"/>
        <sz val="12"/>
        <color theme="1"/>
        <rFont val="Times New Roman"/>
        <family val="1"/>
      </rPr>
      <t>6</t>
    </r>
    <r>
      <rPr>
        <sz val="12"/>
        <color theme="1"/>
        <rFont val="Times New Roman"/>
        <family val="1"/>
      </rPr>
      <t>+</t>
    </r>
  </si>
  <si>
    <r>
      <t>C</t>
    </r>
    <r>
      <rPr>
        <vertAlign val="subscript"/>
        <sz val="12"/>
        <color theme="1"/>
        <rFont val="Times New Roman"/>
        <family val="1"/>
      </rPr>
      <t>6</t>
    </r>
    <r>
      <rPr>
        <sz val="12"/>
        <color theme="1"/>
        <rFont val="Times New Roman"/>
        <family val="1"/>
      </rPr>
      <t>+ (Set as NC</t>
    </r>
    <r>
      <rPr>
        <vertAlign val="subscript"/>
        <sz val="12"/>
        <color theme="1"/>
        <rFont val="Times New Roman"/>
        <family val="1"/>
      </rPr>
      <t>6</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</si>
</sst>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00"/>
    <numFmt numFmtId="165" formatCode="_(* #,##0_);_(* \(#,##0\);_(* &quot;-&quot;??_);_(@_)"/>
    <numFmt numFmtId="166" formatCode="#,##0.00\ ;&quot; (&quot;#,##0.00\);&quot; -&quot;#\ ;@\ "/>
  </numFmts>
  <fonts count="23" x14ac:knownFonts="1">
    <font>
      <sz val="11"/>
      <color theme="1"/>
      <name val="Calibri"/>
      <family val="2"/>
      <scheme val="minor"/>
    </font>
    <font>
      <sz val="11"/>
      <color theme="1"/>
      <name val="Calibri"/>
      <family val="2"/>
      <scheme val="minor"/>
    </font>
    <font>
      <b/>
      <sz val="11"/>
      <name val="Times New Roman"/>
      <family val="1"/>
    </font>
    <font>
      <sz val="11"/>
      <name val="Times New Roman"/>
      <family val="1"/>
    </font>
    <font>
      <sz val="11"/>
      <color indexed="18"/>
      <name val="Times New Roman"/>
      <family val="1"/>
    </font>
    <font>
      <b/>
      <u/>
      <sz val="11"/>
      <color indexed="16"/>
      <name val="Times New Roman"/>
      <family val="1"/>
    </font>
    <font>
      <sz val="11"/>
      <color indexed="16"/>
      <name val="Times New Roman"/>
      <family val="1"/>
    </font>
    <font>
      <sz val="11"/>
      <color indexed="17"/>
      <name val="Times New Roman"/>
      <family val="1"/>
    </font>
    <font>
      <vertAlign val="subscript"/>
      <sz val="11"/>
      <name val="Times New Roman"/>
      <family val="1"/>
    </font>
    <font>
      <sz val="10"/>
      <color indexed="18"/>
      <name val="Times New Roman"/>
      <family val="1"/>
    </font>
    <font>
      <sz val="8"/>
      <color indexed="81"/>
      <name val="Tahoma"/>
      <family val="2"/>
    </font>
    <font>
      <b/>
      <sz val="8"/>
      <color indexed="81"/>
      <name val="Tahoma"/>
      <family val="2"/>
    </font>
    <font>
      <b/>
      <sz val="18"/>
      <name val="Times New Roman"/>
      <family val="1"/>
    </font>
    <font>
      <sz val="10"/>
      <name val="Arial"/>
      <family val="2"/>
    </font>
    <font>
      <sz val="11"/>
      <color indexed="8"/>
      <name val="Calibri"/>
      <family val="2"/>
    </font>
    <font>
      <sz val="10"/>
      <name val="Times New Roman"/>
      <family val="1"/>
    </font>
    <font>
      <b/>
      <sz val="10"/>
      <name val="Times New Roman"/>
      <family val="1"/>
    </font>
    <font>
      <sz val="11"/>
      <color rgb="FFC00000"/>
      <name val="Times New Roman"/>
      <family val="1"/>
    </font>
    <font>
      <sz val="12"/>
      <color theme="1"/>
      <name val="Times New Roman"/>
      <family val="1"/>
    </font>
    <font>
      <vertAlign val="subscript"/>
      <sz val="12"/>
      <color theme="1"/>
      <name val="Times New Roman"/>
      <family val="1"/>
    </font>
    <font>
      <b/>
      <sz val="16"/>
      <color theme="1"/>
      <name val="Times New Roman"/>
      <family val="1"/>
    </font>
    <font>
      <sz val="11"/>
      <color theme="1"/>
      <name val="Times New Roman"/>
      <family val="1"/>
    </font>
    <font>
      <b/>
      <sz val="11"/>
      <color theme="1"/>
      <name val="Times New Roman"/>
      <family val="1"/>
    </font>
  </fonts>
  <fills count="6">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rgb="FFFCD5B4"/>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0" fontId="13" fillId="0" borderId="0"/>
    <xf numFmtId="166" fontId="14" fillId="0" borderId="0"/>
    <xf numFmtId="0" fontId="14" fillId="0" borderId="0"/>
  </cellStyleXfs>
  <cellXfs count="91">
    <xf numFmtId="0" fontId="0" fillId="0" borderId="0" xfId="0"/>
    <xf numFmtId="0" fontId="3" fillId="3" borderId="0" xfId="0" applyFont="1" applyFill="1" applyBorder="1" applyProtection="1"/>
    <xf numFmtId="0" fontId="3" fillId="3" borderId="0" xfId="0" applyFont="1" applyFill="1" applyBorder="1" applyAlignment="1" applyProtection="1">
      <alignment horizontal="center"/>
    </xf>
    <xf numFmtId="0" fontId="4" fillId="3" borderId="0" xfId="0" applyFont="1" applyFill="1" applyBorder="1" applyAlignment="1" applyProtection="1">
      <alignment horizontal="center"/>
    </xf>
    <xf numFmtId="0" fontId="3" fillId="3" borderId="0" xfId="0" applyFont="1" applyFill="1" applyBorder="1" applyAlignment="1" applyProtection="1">
      <alignment horizontal="center" wrapText="1"/>
    </xf>
    <xf numFmtId="164" fontId="4" fillId="3" borderId="0" xfId="0" applyNumberFormat="1" applyFont="1" applyFill="1" applyBorder="1" applyAlignment="1" applyProtection="1"/>
    <xf numFmtId="0" fontId="3" fillId="3" borderId="0" xfId="0" applyFont="1" applyFill="1" applyBorder="1" applyAlignment="1" applyProtection="1"/>
    <xf numFmtId="2" fontId="3" fillId="3" borderId="0" xfId="0" applyNumberFormat="1"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center"/>
    </xf>
    <xf numFmtId="0" fontId="0" fillId="0" borderId="0" xfId="0" applyProtection="1"/>
    <xf numFmtId="164" fontId="4" fillId="2" borderId="0" xfId="0" applyNumberFormat="1" applyFont="1" applyFill="1" applyBorder="1" applyAlignment="1" applyProtection="1">
      <protection locked="0"/>
    </xf>
    <xf numFmtId="0" fontId="3" fillId="2" borderId="0" xfId="0" applyFont="1" applyFill="1" applyBorder="1" applyAlignment="1" applyProtection="1">
      <protection locked="0"/>
    </xf>
    <xf numFmtId="2" fontId="3" fillId="2" borderId="0" xfId="0" applyNumberFormat="1" applyFont="1" applyFill="1" applyBorder="1" applyProtection="1">
      <protection locked="0"/>
    </xf>
    <xf numFmtId="44" fontId="3" fillId="2" borderId="0" xfId="1" applyFont="1" applyFill="1" applyBorder="1" applyAlignment="1" applyProtection="1">
      <alignment horizontal="left"/>
      <protection locked="0"/>
    </xf>
    <xf numFmtId="0" fontId="3" fillId="3" borderId="1" xfId="0" applyFont="1" applyFill="1" applyBorder="1" applyAlignment="1" applyProtection="1">
      <alignment horizontal="left"/>
    </xf>
    <xf numFmtId="44" fontId="3" fillId="3" borderId="1" xfId="1" applyFont="1" applyFill="1" applyBorder="1" applyAlignment="1" applyProtection="1">
      <alignment horizontal="left"/>
    </xf>
    <xf numFmtId="0" fontId="3" fillId="3" borderId="1" xfId="0" applyFont="1" applyFill="1" applyBorder="1" applyAlignment="1" applyProtection="1">
      <alignment horizontal="center"/>
    </xf>
    <xf numFmtId="0" fontId="3" fillId="3" borderId="1" xfId="0" applyFont="1" applyFill="1" applyBorder="1" applyProtection="1"/>
    <xf numFmtId="0" fontId="4" fillId="3" borderId="1" xfId="0" applyFont="1" applyFill="1" applyBorder="1" applyAlignment="1" applyProtection="1">
      <alignment horizontal="center"/>
    </xf>
    <xf numFmtId="0" fontId="3" fillId="3" borderId="0" xfId="0" applyFont="1" applyFill="1" applyBorder="1" applyAlignment="1" applyProtection="1">
      <alignment wrapText="1"/>
    </xf>
    <xf numFmtId="0" fontId="3" fillId="0" borderId="0" xfId="3" applyFont="1" applyProtection="1"/>
    <xf numFmtId="0" fontId="13" fillId="0" borderId="0" xfId="3" applyProtection="1"/>
    <xf numFmtId="0" fontId="16" fillId="5" borderId="2" xfId="3" applyFont="1" applyFill="1" applyBorder="1" applyAlignment="1" applyProtection="1">
      <alignment horizontal="center"/>
    </xf>
    <xf numFmtId="0" fontId="16" fillId="5" borderId="2" xfId="3" applyFont="1" applyFill="1" applyBorder="1" applyAlignment="1" applyProtection="1">
      <alignment horizontal="left"/>
    </xf>
    <xf numFmtId="0" fontId="3" fillId="0" borderId="2" xfId="3" applyFont="1" applyBorder="1" applyAlignment="1" applyProtection="1">
      <alignment horizontal="center"/>
    </xf>
    <xf numFmtId="14" fontId="3" fillId="0" borderId="2" xfId="3" applyNumberFormat="1" applyFont="1" applyBorder="1" applyAlignment="1" applyProtection="1">
      <alignment horizontal="center"/>
    </xf>
    <xf numFmtId="0" fontId="3" fillId="0" borderId="2" xfId="3" applyFont="1" applyBorder="1" applyProtection="1"/>
    <xf numFmtId="0" fontId="15" fillId="0" borderId="2" xfId="3" applyFont="1" applyBorder="1" applyProtection="1"/>
    <xf numFmtId="0" fontId="3" fillId="0" borderId="0" xfId="0" applyFont="1" applyAlignment="1" applyProtection="1">
      <alignment horizontal="center"/>
      <protection locked="0"/>
    </xf>
    <xf numFmtId="0" fontId="3" fillId="0" borderId="0" xfId="0" applyFont="1" applyProtection="1">
      <protection locked="0"/>
    </xf>
    <xf numFmtId="0" fontId="3" fillId="0" borderId="0" xfId="3" applyFont="1" applyProtection="1">
      <protection locked="0"/>
    </xf>
    <xf numFmtId="0" fontId="17" fillId="0" borderId="0" xfId="3" applyFont="1" applyFill="1" applyProtection="1">
      <protection locked="0"/>
    </xf>
    <xf numFmtId="0" fontId="17" fillId="0" borderId="0" xfId="3" applyFont="1" applyProtection="1">
      <protection locked="0"/>
    </xf>
    <xf numFmtId="0" fontId="3" fillId="2" borderId="0" xfId="0" applyFont="1" applyFill="1" applyBorder="1" applyProtection="1">
      <protection locked="0"/>
    </xf>
    <xf numFmtId="0" fontId="3" fillId="2" borderId="0" xfId="0" applyFont="1" applyFill="1" applyBorder="1" applyAlignment="1" applyProtection="1">
      <alignment horizontal="center"/>
      <protection locked="0"/>
    </xf>
    <xf numFmtId="0" fontId="4" fillId="2" borderId="0" xfId="0" applyFont="1" applyFill="1" applyBorder="1" applyAlignment="1" applyProtection="1">
      <alignment horizontal="center"/>
      <protection locked="0"/>
    </xf>
    <xf numFmtId="0" fontId="3" fillId="2" borderId="0" xfId="0" applyFont="1" applyFill="1" applyBorder="1" applyAlignment="1" applyProtection="1">
      <alignment horizontal="center" wrapText="1"/>
      <protection locked="0"/>
    </xf>
    <xf numFmtId="0" fontId="3" fillId="2" borderId="1" xfId="0" applyFont="1" applyFill="1" applyBorder="1" applyProtection="1">
      <protection locked="0"/>
    </xf>
    <xf numFmtId="0" fontId="3" fillId="2" borderId="1"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0" fontId="6" fillId="2" borderId="0" xfId="0" applyFont="1" applyFill="1" applyBorder="1" applyProtection="1">
      <protection locked="0"/>
    </xf>
    <xf numFmtId="0" fontId="6" fillId="2" borderId="0" xfId="0" applyFont="1" applyFill="1" applyBorder="1" applyAlignment="1" applyProtection="1">
      <alignment horizontal="center"/>
      <protection locked="0"/>
    </xf>
    <xf numFmtId="0" fontId="3" fillId="2" borderId="0" xfId="0" applyFont="1" applyFill="1" applyBorder="1" applyAlignment="1" applyProtection="1">
      <alignment horizontal="left"/>
      <protection locked="0"/>
    </xf>
    <xf numFmtId="0" fontId="4" fillId="0" borderId="0" xfId="0" applyFont="1" applyFill="1" applyBorder="1" applyAlignment="1" applyProtection="1">
      <alignment horizontal="center"/>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164" fontId="3" fillId="0" borderId="0" xfId="0" applyNumberFormat="1" applyFont="1" applyFill="1" applyBorder="1" applyAlignment="1" applyProtection="1">
      <alignment horizontal="center"/>
      <protection locked="0"/>
    </xf>
    <xf numFmtId="0" fontId="4" fillId="0" borderId="0" xfId="0" applyFont="1" applyFill="1" applyBorder="1" applyProtection="1">
      <protection locked="0"/>
    </xf>
    <xf numFmtId="0" fontId="5" fillId="0" borderId="0" xfId="0" applyFont="1" applyFill="1" applyBorder="1" applyProtection="1">
      <protection locked="0"/>
    </xf>
    <xf numFmtId="0" fontId="6" fillId="0" borderId="0" xfId="0" applyFont="1" applyFill="1" applyBorder="1" applyAlignment="1" applyProtection="1">
      <alignment horizontal="center"/>
      <protection locked="0"/>
    </xf>
    <xf numFmtId="0" fontId="6" fillId="0" borderId="0" xfId="0" applyFont="1" applyFill="1" applyBorder="1" applyProtection="1">
      <protection locked="0"/>
    </xf>
    <xf numFmtId="0" fontId="7" fillId="0" borderId="0" xfId="0" applyFont="1" applyFill="1" applyBorder="1" applyProtection="1">
      <protection locked="0"/>
    </xf>
    <xf numFmtId="0" fontId="7" fillId="0" borderId="0" xfId="0" applyFont="1" applyFill="1" applyBorder="1" applyAlignment="1" applyProtection="1">
      <alignment horizontal="center"/>
      <protection locked="0"/>
    </xf>
    <xf numFmtId="0" fontId="2" fillId="3" borderId="0" xfId="0" applyFont="1" applyFill="1" applyBorder="1" applyAlignment="1" applyProtection="1">
      <alignment horizontal="left"/>
    </xf>
    <xf numFmtId="0" fontId="3" fillId="3" borderId="0" xfId="0" applyFont="1" applyFill="1" applyBorder="1" applyAlignment="1" applyProtection="1">
      <alignment wrapText="1"/>
    </xf>
    <xf numFmtId="0" fontId="4" fillId="0" borderId="0" xfId="0" applyFont="1" applyFill="1" applyBorder="1" applyAlignment="1" applyProtection="1">
      <alignment horizontal="center"/>
      <protection locked="0"/>
    </xf>
    <xf numFmtId="0" fontId="9" fillId="0" borderId="0" xfId="0" applyFont="1" applyFill="1" applyBorder="1" applyAlignment="1" applyProtection="1">
      <protection locked="0"/>
    </xf>
    <xf numFmtId="0" fontId="12" fillId="3" borderId="0" xfId="0" applyFont="1" applyFill="1" applyAlignment="1" applyProtection="1">
      <alignment horizontal="center"/>
    </xf>
    <xf numFmtId="0" fontId="12" fillId="2" borderId="0" xfId="0" applyFont="1" applyFill="1" applyAlignment="1" applyProtection="1">
      <alignment horizontal="center"/>
      <protection locked="0"/>
    </xf>
    <xf numFmtId="0" fontId="2" fillId="3" borderId="0" xfId="0" applyFont="1" applyFill="1" applyBorder="1" applyAlignment="1" applyProtection="1">
      <alignment vertical="top" wrapText="1"/>
    </xf>
    <xf numFmtId="0" fontId="2" fillId="2" borderId="0" xfId="0" applyFont="1" applyFill="1" applyBorder="1" applyAlignment="1" applyProtection="1">
      <alignment vertical="top" wrapText="1"/>
      <protection locked="0"/>
    </xf>
    <xf numFmtId="0" fontId="2" fillId="2" borderId="0" xfId="0" applyFont="1" applyFill="1" applyBorder="1" applyAlignment="1" applyProtection="1">
      <alignment horizontal="left"/>
      <protection locked="0"/>
    </xf>
    <xf numFmtId="0" fontId="18" fillId="3" borderId="0" xfId="0" applyFont="1" applyFill="1" applyBorder="1" applyAlignment="1" applyProtection="1">
      <alignment horizontal="left"/>
    </xf>
    <xf numFmtId="0" fontId="18" fillId="4" borderId="0" xfId="0" applyFont="1" applyFill="1" applyBorder="1" applyAlignment="1" applyProtection="1">
      <alignment horizontal="left"/>
      <protection locked="0"/>
    </xf>
    <xf numFmtId="0" fontId="20" fillId="3" borderId="0" xfId="0" applyFont="1" applyFill="1" applyBorder="1" applyProtection="1"/>
    <xf numFmtId="0" fontId="21" fillId="3" borderId="0" xfId="0" applyFont="1" applyFill="1" applyBorder="1" applyProtection="1"/>
    <xf numFmtId="0" fontId="20" fillId="2" borderId="0" xfId="0" applyFont="1" applyFill="1" applyBorder="1" applyProtection="1">
      <protection locked="0"/>
    </xf>
    <xf numFmtId="0" fontId="21" fillId="2" borderId="0" xfId="0" applyFont="1" applyFill="1" applyBorder="1" applyProtection="1">
      <protection locked="0"/>
    </xf>
    <xf numFmtId="0" fontId="21" fillId="0" borderId="0" xfId="0" applyFont="1" applyProtection="1">
      <protection locked="0"/>
    </xf>
    <xf numFmtId="0" fontId="22" fillId="3" borderId="0" xfId="0" applyFont="1" applyFill="1" applyBorder="1" applyAlignment="1" applyProtection="1">
      <alignment horizontal="center" wrapText="1"/>
    </xf>
    <xf numFmtId="0" fontId="22" fillId="3" borderId="0" xfId="0" applyFont="1" applyFill="1" applyBorder="1" applyAlignment="1" applyProtection="1">
      <alignment horizontal="center"/>
    </xf>
    <xf numFmtId="0" fontId="22" fillId="2" borderId="0" xfId="0" applyFont="1" applyFill="1" applyBorder="1" applyAlignment="1" applyProtection="1">
      <alignment horizontal="center" wrapText="1"/>
      <protection locked="0"/>
    </xf>
    <xf numFmtId="0" fontId="22" fillId="2" borderId="0" xfId="0" applyFont="1" applyFill="1" applyBorder="1" applyAlignment="1" applyProtection="1">
      <alignment horizontal="center"/>
      <protection locked="0"/>
    </xf>
    <xf numFmtId="0" fontId="22" fillId="3" borderId="0" xfId="0" applyFont="1" applyFill="1" applyBorder="1" applyAlignment="1" applyProtection="1">
      <alignment horizontal="center" wrapText="1"/>
    </xf>
    <xf numFmtId="0" fontId="22" fillId="0" borderId="0" xfId="0" applyFont="1" applyAlignment="1" applyProtection="1">
      <alignment horizontal="center" wrapText="1"/>
      <protection locked="0"/>
    </xf>
    <xf numFmtId="0" fontId="22" fillId="2" borderId="0" xfId="0" applyFont="1" applyFill="1" applyBorder="1" applyAlignment="1" applyProtection="1">
      <alignment horizontal="center" wrapText="1"/>
      <protection locked="0"/>
    </xf>
    <xf numFmtId="164" fontId="21" fillId="3" borderId="0" xfId="0" applyNumberFormat="1" applyFont="1" applyFill="1" applyBorder="1" applyAlignment="1" applyProtection="1">
      <alignment horizontal="center"/>
    </xf>
    <xf numFmtId="0" fontId="21" fillId="3" borderId="0" xfId="0" applyFont="1" applyFill="1" applyBorder="1" applyAlignment="1" applyProtection="1">
      <alignment horizontal="center"/>
    </xf>
    <xf numFmtId="164" fontId="21" fillId="2" borderId="0" xfId="0" applyNumberFormat="1" applyFont="1" applyFill="1" applyBorder="1" applyAlignment="1" applyProtection="1">
      <alignment horizontal="center"/>
      <protection locked="0"/>
    </xf>
    <xf numFmtId="0" fontId="21" fillId="2" borderId="0" xfId="0" applyFont="1" applyFill="1" applyBorder="1" applyAlignment="1" applyProtection="1">
      <alignment horizontal="center"/>
      <protection locked="0"/>
    </xf>
    <xf numFmtId="2" fontId="21" fillId="3" borderId="0" xfId="0" applyNumberFormat="1" applyFont="1" applyFill="1" applyBorder="1" applyAlignment="1" applyProtection="1">
      <alignment horizontal="center"/>
    </xf>
    <xf numFmtId="165" fontId="21" fillId="3" borderId="0" xfId="2" applyNumberFormat="1" applyFont="1" applyFill="1" applyBorder="1" applyAlignment="1" applyProtection="1">
      <alignment horizontal="center"/>
    </xf>
    <xf numFmtId="2" fontId="21" fillId="2" borderId="0" xfId="0" applyNumberFormat="1" applyFont="1" applyFill="1" applyBorder="1" applyAlignment="1" applyProtection="1">
      <alignment horizontal="center"/>
      <protection locked="0"/>
    </xf>
    <xf numFmtId="165" fontId="21" fillId="2" borderId="0" xfId="2" applyNumberFormat="1" applyFont="1" applyFill="1" applyBorder="1" applyAlignment="1" applyProtection="1">
      <alignment horizontal="center"/>
      <protection locked="0"/>
    </xf>
    <xf numFmtId="0" fontId="21" fillId="3" borderId="0" xfId="0" applyFont="1" applyFill="1" applyBorder="1" applyAlignment="1" applyProtection="1">
      <alignment horizontal="left"/>
    </xf>
    <xf numFmtId="0" fontId="21" fillId="2" borderId="0" xfId="0" applyFont="1" applyFill="1" applyBorder="1" applyAlignment="1" applyProtection="1">
      <alignment horizontal="left"/>
      <protection locked="0"/>
    </xf>
    <xf numFmtId="164" fontId="21" fillId="3" borderId="1" xfId="0" applyNumberFormat="1" applyFont="1" applyFill="1" applyBorder="1" applyAlignment="1" applyProtection="1">
      <alignment horizontal="center"/>
    </xf>
    <xf numFmtId="0" fontId="21" fillId="3" borderId="1" xfId="0" applyFont="1" applyFill="1" applyBorder="1" applyAlignment="1" applyProtection="1">
      <alignment horizontal="center"/>
    </xf>
    <xf numFmtId="2" fontId="21" fillId="3" borderId="1" xfId="0" applyNumberFormat="1" applyFont="1" applyFill="1" applyBorder="1" applyAlignment="1" applyProtection="1">
      <alignment horizontal="center"/>
    </xf>
  </cellXfs>
  <cellStyles count="6">
    <cellStyle name="Comma" xfId="2" builtinId="3"/>
    <cellStyle name="Comma 2" xfId="4"/>
    <cellStyle name="Currency" xfId="1" builtinId="4"/>
    <cellStyle name="Excel Built-in Normal" xfId="5"/>
    <cellStyle name="Normal" xfId="0" builtinId="0"/>
    <cellStyle name="Normal 2" xfId="3"/>
  </cellStyles>
  <dxfs count="0"/>
  <tableStyles count="0" defaultTableStyle="TableStyleMedium9" defaultPivotStyle="PivotStyleLight16"/>
  <colors>
    <mruColors>
      <color rgb="FFFCD5B4"/>
      <color rgb="FFFDE9D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36" sqref="C36"/>
    </sheetView>
  </sheetViews>
  <sheetFormatPr defaultRowHeight="15" x14ac:dyDescent="0.25"/>
  <cols>
    <col min="1" max="2" width="9.140625" style="10"/>
    <col min="3" max="3" width="26.7109375" style="10" customWidth="1"/>
    <col min="4" max="16384" width="9.140625" style="10"/>
  </cols>
  <sheetData>
    <row r="1" spans="1:3" x14ac:dyDescent="0.25">
      <c r="A1" s="21" t="s">
        <v>31</v>
      </c>
      <c r="B1" s="22"/>
      <c r="C1" s="22"/>
    </row>
    <row r="4" spans="1:3" x14ac:dyDescent="0.25">
      <c r="A4" s="23" t="s">
        <v>32</v>
      </c>
      <c r="B4" s="23" t="s">
        <v>33</v>
      </c>
      <c r="C4" s="24" t="s">
        <v>34</v>
      </c>
    </row>
    <row r="5" spans="1:3" x14ac:dyDescent="0.25">
      <c r="A5" s="25">
        <v>0</v>
      </c>
      <c r="B5" s="26">
        <v>42826</v>
      </c>
      <c r="C5" s="27" t="s">
        <v>35</v>
      </c>
    </row>
    <row r="6" spans="1:3" x14ac:dyDescent="0.25">
      <c r="A6" s="27"/>
      <c r="B6" s="27"/>
      <c r="C6" s="27"/>
    </row>
    <row r="7" spans="1:3" x14ac:dyDescent="0.25">
      <c r="A7" s="28"/>
      <c r="B7" s="28"/>
      <c r="C7" s="28"/>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83"/>
  <sheetViews>
    <sheetView tabSelected="1" zoomScale="80" zoomScaleNormal="80" workbookViewId="0">
      <selection activeCell="I3" sqref="I3"/>
    </sheetView>
  </sheetViews>
  <sheetFormatPr defaultRowHeight="15" x14ac:dyDescent="0.25"/>
  <cols>
    <col min="1" max="1" width="22.140625" style="30" customWidth="1"/>
    <col min="2" max="2" width="13.7109375" style="29" customWidth="1"/>
    <col min="3" max="3" width="17" style="29" customWidth="1"/>
    <col min="4" max="4" width="15.5703125" style="30" customWidth="1"/>
    <col min="5" max="5" width="11.28515625" style="29" bestFit="1" customWidth="1"/>
    <col min="6" max="6" width="11.85546875" style="29" customWidth="1"/>
    <col min="7" max="7" width="11.7109375" style="29" bestFit="1" customWidth="1"/>
    <col min="8" max="8" width="9.140625" style="30"/>
    <col min="9" max="9" width="17.140625" style="30" customWidth="1"/>
    <col min="10" max="10" width="9.140625" style="29"/>
    <col min="11" max="11" width="22.140625" style="30" customWidth="1"/>
    <col min="12" max="12" width="13.7109375" style="29" customWidth="1"/>
    <col min="13" max="13" width="17" style="29" customWidth="1"/>
    <col min="14" max="14" width="15.5703125" style="30" customWidth="1"/>
    <col min="15" max="15" width="11.28515625" style="29" bestFit="1" customWidth="1"/>
    <col min="16" max="16" width="11.85546875" style="29" customWidth="1"/>
    <col min="17" max="17" width="11.7109375" style="29" bestFit="1" customWidth="1"/>
    <col min="18" max="18" width="9.140625" style="30"/>
    <col min="19" max="19" width="17.140625" style="30" customWidth="1"/>
    <col min="20" max="16384" width="9.140625" style="30"/>
  </cols>
  <sheetData>
    <row r="1" spans="1:19" x14ac:dyDescent="0.25">
      <c r="A1" s="31" t="s">
        <v>31</v>
      </c>
    </row>
    <row r="5" spans="1:19" ht="22.5" x14ac:dyDescent="0.3">
      <c r="A5" s="59" t="s">
        <v>29</v>
      </c>
      <c r="B5" s="59"/>
      <c r="C5" s="59"/>
      <c r="D5" s="59"/>
      <c r="E5" s="59"/>
      <c r="F5" s="59"/>
      <c r="G5" s="59"/>
      <c r="H5" s="59"/>
      <c r="I5" s="59"/>
      <c r="K5" s="60" t="s">
        <v>30</v>
      </c>
      <c r="L5" s="60"/>
      <c r="M5" s="60"/>
      <c r="N5" s="60"/>
      <c r="O5" s="60"/>
      <c r="P5" s="60"/>
      <c r="Q5" s="60"/>
      <c r="R5" s="60"/>
      <c r="S5" s="60"/>
    </row>
    <row r="6" spans="1:19" ht="54.75" customHeight="1" x14ac:dyDescent="0.25">
      <c r="A6" s="61" t="s">
        <v>24</v>
      </c>
      <c r="B6" s="61"/>
      <c r="C6" s="61"/>
      <c r="D6" s="61"/>
      <c r="E6" s="61"/>
      <c r="F6" s="61"/>
      <c r="G6" s="61"/>
      <c r="H6" s="61"/>
      <c r="I6" s="1"/>
      <c r="K6" s="62" t="s">
        <v>24</v>
      </c>
      <c r="L6" s="62"/>
      <c r="M6" s="62"/>
      <c r="N6" s="62"/>
      <c r="O6" s="62"/>
      <c r="P6" s="62"/>
      <c r="Q6" s="62"/>
      <c r="R6" s="62"/>
      <c r="S6" s="34"/>
    </row>
    <row r="7" spans="1:19" x14ac:dyDescent="0.25">
      <c r="A7" s="1"/>
      <c r="B7" s="2"/>
      <c r="C7" s="2"/>
      <c r="D7" s="1"/>
      <c r="E7" s="3"/>
      <c r="F7" s="3"/>
      <c r="G7" s="3"/>
      <c r="H7" s="1"/>
      <c r="I7" s="1"/>
      <c r="K7" s="34"/>
      <c r="L7" s="35"/>
      <c r="M7" s="35"/>
      <c r="N7" s="34"/>
      <c r="O7" s="36"/>
      <c r="P7" s="36"/>
      <c r="Q7" s="36"/>
      <c r="R7" s="34"/>
      <c r="S7" s="34"/>
    </row>
    <row r="8" spans="1:19" x14ac:dyDescent="0.25">
      <c r="A8" s="1" t="s">
        <v>0</v>
      </c>
      <c r="B8" s="2"/>
      <c r="C8" s="2"/>
      <c r="D8" s="1"/>
      <c r="E8" s="3"/>
      <c r="F8" s="3"/>
      <c r="G8" s="3"/>
      <c r="H8" s="1"/>
      <c r="I8" s="1"/>
      <c r="K8" s="34" t="s">
        <v>0</v>
      </c>
      <c r="L8" s="35"/>
      <c r="M8" s="35"/>
      <c r="N8" s="34"/>
      <c r="O8" s="36"/>
      <c r="P8" s="36"/>
      <c r="Q8" s="36"/>
      <c r="R8" s="34"/>
      <c r="S8" s="34"/>
    </row>
    <row r="9" spans="1:19" x14ac:dyDescent="0.25">
      <c r="A9" s="1"/>
      <c r="B9" s="2"/>
      <c r="C9" s="2"/>
      <c r="D9" s="1"/>
      <c r="E9" s="3"/>
      <c r="F9" s="3"/>
      <c r="G9" s="3"/>
      <c r="H9" s="1"/>
      <c r="I9" s="1"/>
      <c r="K9" s="34"/>
      <c r="L9" s="35"/>
      <c r="M9" s="35"/>
      <c r="N9" s="34"/>
      <c r="O9" s="36"/>
      <c r="P9" s="36"/>
      <c r="Q9" s="36"/>
      <c r="R9" s="34"/>
      <c r="S9" s="34"/>
    </row>
    <row r="10" spans="1:19" ht="30" x14ac:dyDescent="0.25">
      <c r="A10" s="1" t="s">
        <v>22</v>
      </c>
      <c r="B10" s="2"/>
      <c r="C10" s="4" t="s">
        <v>7</v>
      </c>
      <c r="D10" s="1"/>
      <c r="E10" s="3"/>
      <c r="F10" s="3"/>
      <c r="G10" s="3"/>
      <c r="H10" s="1"/>
      <c r="I10" s="1"/>
      <c r="K10" s="34" t="s">
        <v>22</v>
      </c>
      <c r="L10" s="35"/>
      <c r="M10" s="37" t="s">
        <v>7</v>
      </c>
      <c r="N10" s="34"/>
      <c r="O10" s="36"/>
      <c r="P10" s="36"/>
      <c r="Q10" s="36"/>
      <c r="R10" s="34"/>
      <c r="S10" s="34"/>
    </row>
    <row r="11" spans="1:19" x14ac:dyDescent="0.25">
      <c r="A11" s="1" t="s">
        <v>11</v>
      </c>
      <c r="B11" s="2" t="s">
        <v>21</v>
      </c>
      <c r="C11" s="2"/>
      <c r="D11" s="1"/>
      <c r="E11" s="3"/>
      <c r="F11" s="3"/>
      <c r="G11" s="3"/>
      <c r="H11" s="1"/>
      <c r="I11" s="1"/>
      <c r="K11" s="34" t="s">
        <v>11</v>
      </c>
      <c r="L11" s="35" t="s">
        <v>21</v>
      </c>
      <c r="M11" s="35"/>
      <c r="N11" s="34"/>
      <c r="O11" s="36"/>
      <c r="P11" s="36"/>
      <c r="Q11" s="36"/>
      <c r="R11" s="34"/>
      <c r="S11" s="34"/>
    </row>
    <row r="12" spans="1:19" ht="18.75" x14ac:dyDescent="0.35">
      <c r="A12" s="64" t="s">
        <v>43</v>
      </c>
      <c r="B12" s="5">
        <v>1</v>
      </c>
      <c r="C12" s="5">
        <v>0</v>
      </c>
      <c r="D12" s="1"/>
      <c r="E12" s="3"/>
      <c r="F12" s="3"/>
      <c r="G12" s="3"/>
      <c r="H12" s="1"/>
      <c r="I12" s="1"/>
      <c r="K12" s="65" t="s">
        <v>43</v>
      </c>
      <c r="L12" s="11">
        <v>1</v>
      </c>
      <c r="M12" s="11">
        <v>0</v>
      </c>
      <c r="N12" s="34"/>
      <c r="O12" s="36"/>
      <c r="P12" s="36"/>
      <c r="Q12" s="36"/>
      <c r="R12" s="34"/>
      <c r="S12" s="34"/>
    </row>
    <row r="13" spans="1:19" ht="18.75" x14ac:dyDescent="0.35">
      <c r="A13" s="64" t="s">
        <v>44</v>
      </c>
      <c r="B13" s="5">
        <v>3</v>
      </c>
      <c r="C13" s="5">
        <v>0</v>
      </c>
      <c r="D13" s="1"/>
      <c r="E13" s="3"/>
      <c r="F13" s="3"/>
      <c r="G13" s="3"/>
      <c r="H13" s="1"/>
      <c r="I13" s="1"/>
      <c r="K13" s="65" t="s">
        <v>44</v>
      </c>
      <c r="L13" s="11">
        <v>3</v>
      </c>
      <c r="M13" s="11">
        <v>0</v>
      </c>
      <c r="N13" s="34"/>
      <c r="O13" s="36"/>
      <c r="P13" s="36"/>
      <c r="Q13" s="36"/>
      <c r="R13" s="34"/>
      <c r="S13" s="34"/>
    </row>
    <row r="14" spans="1:19" ht="18.75" x14ac:dyDescent="0.35">
      <c r="A14" s="64" t="s">
        <v>45</v>
      </c>
      <c r="B14" s="5">
        <v>85</v>
      </c>
      <c r="C14" s="5">
        <v>0</v>
      </c>
      <c r="D14" s="1"/>
      <c r="E14" s="3"/>
      <c r="F14" s="3"/>
      <c r="G14" s="3"/>
      <c r="H14" s="1"/>
      <c r="I14" s="1"/>
      <c r="K14" s="65" t="s">
        <v>45</v>
      </c>
      <c r="L14" s="11">
        <v>85</v>
      </c>
      <c r="M14" s="11">
        <v>0</v>
      </c>
      <c r="N14" s="34"/>
      <c r="O14" s="36"/>
      <c r="P14" s="36"/>
      <c r="Q14" s="36"/>
      <c r="R14" s="34"/>
      <c r="S14" s="34"/>
    </row>
    <row r="15" spans="1:19" ht="18.75" x14ac:dyDescent="0.35">
      <c r="A15" s="64" t="s">
        <v>46</v>
      </c>
      <c r="B15" s="5">
        <v>5.8</v>
      </c>
      <c r="C15" s="5">
        <v>90</v>
      </c>
      <c r="D15" s="1"/>
      <c r="E15" s="3"/>
      <c r="F15" s="3"/>
      <c r="G15" s="3"/>
      <c r="H15" s="1"/>
      <c r="I15" s="1"/>
      <c r="K15" s="65" t="s">
        <v>46</v>
      </c>
      <c r="L15" s="11">
        <v>5.8</v>
      </c>
      <c r="M15" s="11">
        <v>90</v>
      </c>
      <c r="N15" s="34"/>
      <c r="O15" s="36"/>
      <c r="P15" s="36"/>
      <c r="Q15" s="36"/>
      <c r="R15" s="34"/>
      <c r="S15" s="34"/>
    </row>
    <row r="16" spans="1:19" ht="18.75" x14ac:dyDescent="0.35">
      <c r="A16" s="64" t="s">
        <v>47</v>
      </c>
      <c r="B16" s="5">
        <v>3</v>
      </c>
      <c r="C16" s="5">
        <v>98</v>
      </c>
      <c r="D16" s="1"/>
      <c r="E16" s="3"/>
      <c r="F16" s="3"/>
      <c r="G16" s="3"/>
      <c r="H16" s="1"/>
      <c r="I16" s="1"/>
      <c r="K16" s="65" t="s">
        <v>47</v>
      </c>
      <c r="L16" s="11">
        <v>3</v>
      </c>
      <c r="M16" s="11">
        <v>98</v>
      </c>
      <c r="N16" s="34"/>
      <c r="O16" s="36"/>
      <c r="P16" s="36"/>
      <c r="Q16" s="36"/>
      <c r="R16" s="34"/>
      <c r="S16" s="34"/>
    </row>
    <row r="17" spans="1:19" ht="18.75" x14ac:dyDescent="0.35">
      <c r="A17" s="64" t="s">
        <v>48</v>
      </c>
      <c r="B17" s="5">
        <v>0.7</v>
      </c>
      <c r="C17" s="5">
        <v>99</v>
      </c>
      <c r="D17" s="1"/>
      <c r="E17" s="3"/>
      <c r="F17" s="3"/>
      <c r="G17" s="3"/>
      <c r="H17" s="1"/>
      <c r="I17" s="1"/>
      <c r="K17" s="65" t="s">
        <v>48</v>
      </c>
      <c r="L17" s="11">
        <v>0.7</v>
      </c>
      <c r="M17" s="11">
        <v>99</v>
      </c>
      <c r="N17" s="34"/>
      <c r="O17" s="36"/>
      <c r="P17" s="36"/>
      <c r="Q17" s="36"/>
      <c r="R17" s="34"/>
      <c r="S17" s="34"/>
    </row>
    <row r="18" spans="1:19" ht="18.75" x14ac:dyDescent="0.35">
      <c r="A18" s="64" t="s">
        <v>49</v>
      </c>
      <c r="B18" s="5">
        <v>0.8</v>
      </c>
      <c r="C18" s="5">
        <v>99</v>
      </c>
      <c r="D18" s="1"/>
      <c r="E18" s="3"/>
      <c r="F18" s="3"/>
      <c r="G18" s="3"/>
      <c r="H18" s="1"/>
      <c r="I18" s="1"/>
      <c r="K18" s="65" t="s">
        <v>49</v>
      </c>
      <c r="L18" s="11">
        <v>0.8</v>
      </c>
      <c r="M18" s="11">
        <v>99</v>
      </c>
      <c r="N18" s="34"/>
      <c r="O18" s="36"/>
      <c r="P18" s="36"/>
      <c r="Q18" s="36"/>
      <c r="R18" s="34"/>
      <c r="S18" s="34"/>
    </row>
    <row r="19" spans="1:19" ht="18.75" x14ac:dyDescent="0.35">
      <c r="A19" s="64" t="s">
        <v>50</v>
      </c>
      <c r="B19" s="5">
        <v>0.3</v>
      </c>
      <c r="C19" s="5">
        <v>100</v>
      </c>
      <c r="D19" s="1"/>
      <c r="E19" s="3"/>
      <c r="F19" s="3"/>
      <c r="G19" s="3"/>
      <c r="H19" s="1"/>
      <c r="I19" s="1"/>
      <c r="K19" s="65" t="s">
        <v>50</v>
      </c>
      <c r="L19" s="11">
        <v>0.3</v>
      </c>
      <c r="M19" s="11">
        <v>100</v>
      </c>
      <c r="N19" s="34"/>
      <c r="O19" s="36"/>
      <c r="P19" s="36"/>
      <c r="Q19" s="36"/>
      <c r="R19" s="34"/>
      <c r="S19" s="34"/>
    </row>
    <row r="20" spans="1:19" ht="18.75" x14ac:dyDescent="0.35">
      <c r="A20" s="64" t="s">
        <v>51</v>
      </c>
      <c r="B20" s="5">
        <v>0.2</v>
      </c>
      <c r="C20" s="5">
        <v>100</v>
      </c>
      <c r="D20" s="1"/>
      <c r="E20" s="3"/>
      <c r="F20" s="3"/>
      <c r="G20" s="3"/>
      <c r="H20" s="1"/>
      <c r="I20" s="1"/>
      <c r="K20" s="65" t="s">
        <v>51</v>
      </c>
      <c r="L20" s="11">
        <v>0.2</v>
      </c>
      <c r="M20" s="11">
        <v>100</v>
      </c>
      <c r="N20" s="34"/>
      <c r="O20" s="36"/>
      <c r="P20" s="36"/>
      <c r="Q20" s="36"/>
      <c r="R20" s="34"/>
      <c r="S20" s="34"/>
    </row>
    <row r="21" spans="1:19" ht="18.75" x14ac:dyDescent="0.35">
      <c r="A21" s="64" t="s">
        <v>52</v>
      </c>
      <c r="B21" s="5">
        <v>0.2</v>
      </c>
      <c r="C21" s="5">
        <v>100</v>
      </c>
      <c r="D21" s="1"/>
      <c r="E21" s="3"/>
      <c r="F21" s="3"/>
      <c r="G21" s="3"/>
      <c r="H21" s="1"/>
      <c r="I21" s="1"/>
      <c r="K21" s="65" t="s">
        <v>53</v>
      </c>
      <c r="L21" s="11">
        <v>0.2</v>
      </c>
      <c r="M21" s="11">
        <v>100</v>
      </c>
      <c r="N21" s="34"/>
      <c r="O21" s="36"/>
      <c r="P21" s="36"/>
      <c r="Q21" s="36"/>
      <c r="R21" s="34"/>
      <c r="S21" s="34"/>
    </row>
    <row r="22" spans="1:19" x14ac:dyDescent="0.25">
      <c r="A22" s="1" t="s">
        <v>1</v>
      </c>
      <c r="B22" s="5">
        <f>SUM(B12:B21)</f>
        <v>100</v>
      </c>
      <c r="C22" s="2"/>
      <c r="D22" s="1"/>
      <c r="E22" s="3"/>
      <c r="F22" s="3"/>
      <c r="G22" s="3"/>
      <c r="H22" s="1"/>
      <c r="I22" s="1"/>
      <c r="K22" s="34" t="s">
        <v>1</v>
      </c>
      <c r="L22" s="11">
        <f>SUM(L12:L21)</f>
        <v>100</v>
      </c>
      <c r="M22" s="35"/>
      <c r="N22" s="34"/>
      <c r="O22" s="36"/>
      <c r="P22" s="36"/>
      <c r="Q22" s="36"/>
      <c r="R22" s="34"/>
      <c r="S22" s="34"/>
    </row>
    <row r="23" spans="1:19" x14ac:dyDescent="0.25">
      <c r="A23" s="1"/>
      <c r="B23" s="2"/>
      <c r="C23" s="2"/>
      <c r="D23" s="1"/>
      <c r="E23" s="3"/>
      <c r="F23" s="3"/>
      <c r="G23" s="3"/>
      <c r="H23" s="1"/>
      <c r="I23" s="1"/>
      <c r="K23" s="34"/>
      <c r="L23" s="35"/>
      <c r="M23" s="35"/>
      <c r="N23" s="34"/>
      <c r="O23" s="36"/>
      <c r="P23" s="36"/>
      <c r="Q23" s="36"/>
      <c r="R23" s="34"/>
      <c r="S23" s="34"/>
    </row>
    <row r="24" spans="1:19" x14ac:dyDescent="0.25">
      <c r="A24" s="1" t="s">
        <v>23</v>
      </c>
      <c r="B24" s="6">
        <v>330</v>
      </c>
      <c r="C24" s="2" t="s">
        <v>2</v>
      </c>
      <c r="D24" s="1"/>
      <c r="E24" s="3"/>
      <c r="F24" s="3"/>
      <c r="G24" s="3"/>
      <c r="H24" s="1"/>
      <c r="I24" s="1"/>
      <c r="K24" s="34" t="s">
        <v>23</v>
      </c>
      <c r="L24" s="12">
        <v>330</v>
      </c>
      <c r="M24" s="35" t="s">
        <v>2</v>
      </c>
      <c r="N24" s="34"/>
      <c r="O24" s="36"/>
      <c r="P24" s="36"/>
      <c r="Q24" s="36"/>
      <c r="R24" s="34"/>
      <c r="S24" s="34"/>
    </row>
    <row r="25" spans="1:19" x14ac:dyDescent="0.25">
      <c r="A25" s="1" t="s">
        <v>18</v>
      </c>
      <c r="B25" s="7">
        <v>4</v>
      </c>
      <c r="C25" s="1" t="s">
        <v>19</v>
      </c>
      <c r="D25" s="1"/>
      <c r="E25" s="3"/>
      <c r="F25" s="3"/>
      <c r="G25" s="3"/>
      <c r="H25" s="1"/>
      <c r="I25" s="1"/>
      <c r="K25" s="34" t="s">
        <v>18</v>
      </c>
      <c r="L25" s="13">
        <v>4</v>
      </c>
      <c r="M25" s="34" t="s">
        <v>19</v>
      </c>
      <c r="N25" s="34"/>
      <c r="O25" s="36"/>
      <c r="P25" s="36"/>
      <c r="Q25" s="36"/>
      <c r="R25" s="34"/>
      <c r="S25" s="34"/>
    </row>
    <row r="26" spans="1:19" x14ac:dyDescent="0.25">
      <c r="A26" s="17"/>
      <c r="B26" s="17"/>
      <c r="C26" s="17"/>
      <c r="D26" s="18"/>
      <c r="E26" s="19"/>
      <c r="F26" s="19"/>
      <c r="G26" s="19"/>
      <c r="H26" s="18"/>
      <c r="I26" s="18"/>
      <c r="K26" s="38"/>
      <c r="L26" s="38"/>
      <c r="M26" s="39"/>
      <c r="N26" s="38"/>
      <c r="O26" s="40"/>
      <c r="P26" s="40"/>
      <c r="Q26" s="40"/>
      <c r="R26" s="38"/>
      <c r="S26" s="38"/>
    </row>
    <row r="27" spans="1:19" x14ac:dyDescent="0.25">
      <c r="A27" s="55"/>
      <c r="B27" s="55"/>
      <c r="C27" s="55"/>
      <c r="D27" s="8"/>
      <c r="E27" s="9"/>
      <c r="F27" s="9"/>
      <c r="G27" s="2"/>
      <c r="H27" s="1"/>
      <c r="I27" s="1"/>
      <c r="J27" s="30"/>
      <c r="K27" s="63"/>
      <c r="L27" s="63"/>
      <c r="M27" s="63"/>
      <c r="N27" s="41"/>
      <c r="O27" s="42"/>
      <c r="P27" s="42"/>
      <c r="Q27" s="35"/>
      <c r="R27" s="34"/>
      <c r="S27" s="34"/>
    </row>
    <row r="28" spans="1:19" s="70" customFormat="1" ht="20.25" x14ac:dyDescent="0.3">
      <c r="A28" s="66" t="s">
        <v>14</v>
      </c>
      <c r="B28" s="67"/>
      <c r="C28" s="67"/>
      <c r="D28" s="67"/>
      <c r="E28" s="67"/>
      <c r="F28" s="67"/>
      <c r="G28" s="67"/>
      <c r="H28" s="67"/>
      <c r="I28" s="67"/>
      <c r="J28" s="29"/>
      <c r="K28" s="68" t="s">
        <v>14</v>
      </c>
      <c r="L28" s="69"/>
      <c r="M28" s="69"/>
      <c r="N28" s="69"/>
      <c r="O28" s="69"/>
      <c r="P28" s="69"/>
      <c r="Q28" s="69"/>
      <c r="R28" s="69"/>
      <c r="S28" s="69"/>
    </row>
    <row r="29" spans="1:19" s="70" customFormat="1" ht="15" customHeight="1" x14ac:dyDescent="0.25">
      <c r="A29" s="71" t="s">
        <v>11</v>
      </c>
      <c r="B29" s="71" t="s">
        <v>10</v>
      </c>
      <c r="C29" s="71" t="s">
        <v>4</v>
      </c>
      <c r="D29" s="72" t="s">
        <v>20</v>
      </c>
      <c r="E29" s="72"/>
      <c r="F29" s="71" t="s">
        <v>7</v>
      </c>
      <c r="G29" s="71" t="s">
        <v>8</v>
      </c>
      <c r="H29" s="71" t="s">
        <v>17</v>
      </c>
      <c r="I29" s="71" t="s">
        <v>9</v>
      </c>
      <c r="J29" s="29"/>
      <c r="K29" s="73" t="s">
        <v>11</v>
      </c>
      <c r="L29" s="73" t="s">
        <v>10</v>
      </c>
      <c r="M29" s="73" t="s">
        <v>4</v>
      </c>
      <c r="N29" s="74" t="s">
        <v>20</v>
      </c>
      <c r="O29" s="74"/>
      <c r="P29" s="73" t="s">
        <v>7</v>
      </c>
      <c r="Q29" s="73" t="s">
        <v>8</v>
      </c>
      <c r="R29" s="73" t="s">
        <v>17</v>
      </c>
      <c r="S29" s="73" t="s">
        <v>9</v>
      </c>
    </row>
    <row r="30" spans="1:19" s="76" customFormat="1" ht="14.25" x14ac:dyDescent="0.2">
      <c r="A30" s="71"/>
      <c r="B30" s="71"/>
      <c r="C30" s="71"/>
      <c r="D30" s="75" t="s">
        <v>5</v>
      </c>
      <c r="E30" s="75" t="s">
        <v>6</v>
      </c>
      <c r="F30" s="71"/>
      <c r="G30" s="71"/>
      <c r="H30" s="71"/>
      <c r="I30" s="71"/>
      <c r="K30" s="73"/>
      <c r="L30" s="73"/>
      <c r="M30" s="73"/>
      <c r="N30" s="77" t="s">
        <v>5</v>
      </c>
      <c r="O30" s="77" t="s">
        <v>6</v>
      </c>
      <c r="P30" s="73"/>
      <c r="Q30" s="73"/>
      <c r="R30" s="73"/>
      <c r="S30" s="73"/>
    </row>
    <row r="31" spans="1:19" s="70" customFormat="1" ht="18.75" x14ac:dyDescent="0.35">
      <c r="A31" s="64" t="s">
        <v>43</v>
      </c>
      <c r="B31" s="78">
        <f t="shared" ref="B31:B40" si="0">B12</f>
        <v>1</v>
      </c>
      <c r="C31" s="78"/>
      <c r="D31" s="78"/>
      <c r="E31" s="78"/>
      <c r="F31" s="78">
        <f t="shared" ref="F31:F40" si="1">C12</f>
        <v>0</v>
      </c>
      <c r="G31" s="78"/>
      <c r="H31" s="79">
        <f t="shared" ref="H31:H40" si="2">(100-F31)/100*B31/100*$B$43</f>
        <v>3.3000000000000003</v>
      </c>
      <c r="I31" s="78">
        <f t="shared" ref="I31:I40" si="3">H31/$H$43*100</f>
        <v>1.1153848753810898</v>
      </c>
      <c r="J31" s="29"/>
      <c r="K31" s="65" t="s">
        <v>43</v>
      </c>
      <c r="L31" s="80">
        <f t="shared" ref="L31:L40" si="4">L12</f>
        <v>1</v>
      </c>
      <c r="M31" s="80"/>
      <c r="N31" s="80"/>
      <c r="O31" s="80"/>
      <c r="P31" s="80">
        <f t="shared" ref="P31:P40" si="5">M12</f>
        <v>0</v>
      </c>
      <c r="Q31" s="80"/>
      <c r="R31" s="81">
        <f>(100-P31)/100*L31/100*$L$43</f>
        <v>3.3000000000000003</v>
      </c>
      <c r="S31" s="80">
        <f>R31/$R$43*100</f>
        <v>1.1153848753810898</v>
      </c>
    </row>
    <row r="32" spans="1:19" s="70" customFormat="1" ht="18.75" x14ac:dyDescent="0.35">
      <c r="A32" s="64" t="s">
        <v>44</v>
      </c>
      <c r="B32" s="78">
        <f t="shared" si="0"/>
        <v>3</v>
      </c>
      <c r="C32" s="78"/>
      <c r="D32" s="78"/>
      <c r="E32" s="78"/>
      <c r="F32" s="78">
        <f t="shared" si="1"/>
        <v>0</v>
      </c>
      <c r="G32" s="78"/>
      <c r="H32" s="79">
        <f t="shared" si="2"/>
        <v>9.9</v>
      </c>
      <c r="I32" s="78">
        <f t="shared" si="3"/>
        <v>3.3461546261432695</v>
      </c>
      <c r="J32" s="29"/>
      <c r="K32" s="65" t="s">
        <v>44</v>
      </c>
      <c r="L32" s="80">
        <f t="shared" si="4"/>
        <v>3</v>
      </c>
      <c r="M32" s="80"/>
      <c r="N32" s="80"/>
      <c r="O32" s="80"/>
      <c r="P32" s="80">
        <f t="shared" si="5"/>
        <v>0</v>
      </c>
      <c r="Q32" s="80"/>
      <c r="R32" s="81">
        <f t="shared" ref="R32:R40" si="6">(100-P32)/100*L32/100*$L$43</f>
        <v>9.9</v>
      </c>
      <c r="S32" s="80">
        <f t="shared" ref="S32:S40" si="7">R32/$R$43*100</f>
        <v>3.3461546261432695</v>
      </c>
    </row>
    <row r="33" spans="1:19" s="70" customFormat="1" ht="18.75" x14ac:dyDescent="0.35">
      <c r="A33" s="64" t="s">
        <v>45</v>
      </c>
      <c r="B33" s="78">
        <f t="shared" si="0"/>
        <v>85</v>
      </c>
      <c r="C33" s="78"/>
      <c r="D33" s="78"/>
      <c r="E33" s="78"/>
      <c r="F33" s="78">
        <f t="shared" si="1"/>
        <v>0</v>
      </c>
      <c r="G33" s="78"/>
      <c r="H33" s="79">
        <f t="shared" si="2"/>
        <v>280.5</v>
      </c>
      <c r="I33" s="78">
        <f t="shared" si="3"/>
        <v>94.807714407392623</v>
      </c>
      <c r="J33" s="29"/>
      <c r="K33" s="65" t="s">
        <v>45</v>
      </c>
      <c r="L33" s="80">
        <f t="shared" si="4"/>
        <v>85</v>
      </c>
      <c r="M33" s="80"/>
      <c r="N33" s="80"/>
      <c r="O33" s="80"/>
      <c r="P33" s="80">
        <f t="shared" si="5"/>
        <v>0</v>
      </c>
      <c r="Q33" s="80"/>
      <c r="R33" s="81">
        <f t="shared" si="6"/>
        <v>280.5</v>
      </c>
      <c r="S33" s="80">
        <f t="shared" si="7"/>
        <v>94.807714407392623</v>
      </c>
    </row>
    <row r="34" spans="1:19" s="70" customFormat="1" ht="18.75" x14ac:dyDescent="0.35">
      <c r="A34" s="64" t="s">
        <v>46</v>
      </c>
      <c r="B34" s="78">
        <f t="shared" si="0"/>
        <v>5.8</v>
      </c>
      <c r="C34" s="78">
        <v>10.119</v>
      </c>
      <c r="D34" s="82">
        <f>B34/100*C34/379.49*1000</f>
        <v>1.5465545864186143</v>
      </c>
      <c r="E34" s="83">
        <f t="shared" ref="E34:E40" si="8">D34*$B$43*1000</f>
        <v>510363.01351814275</v>
      </c>
      <c r="F34" s="78">
        <f t="shared" si="1"/>
        <v>90</v>
      </c>
      <c r="G34" s="83">
        <f>F34/100*E34</f>
        <v>459326.71216632851</v>
      </c>
      <c r="H34" s="79">
        <f t="shared" si="2"/>
        <v>1.9139999999999999</v>
      </c>
      <c r="I34" s="78">
        <f t="shared" si="3"/>
        <v>0.64692322772103195</v>
      </c>
      <c r="J34" s="29"/>
      <c r="K34" s="65" t="s">
        <v>46</v>
      </c>
      <c r="L34" s="80">
        <f t="shared" si="4"/>
        <v>5.8</v>
      </c>
      <c r="M34" s="80">
        <v>10.119</v>
      </c>
      <c r="N34" s="84">
        <f>L34/100*M34/379.49*1000</f>
        <v>1.5465545864186143</v>
      </c>
      <c r="O34" s="85">
        <f>N34*$L$43*1000</f>
        <v>510363.01351814275</v>
      </c>
      <c r="P34" s="80">
        <f t="shared" si="5"/>
        <v>90</v>
      </c>
      <c r="Q34" s="85">
        <f>P34/100*O34</f>
        <v>459326.71216632851</v>
      </c>
      <c r="R34" s="81">
        <f t="shared" si="6"/>
        <v>1.9139999999999999</v>
      </c>
      <c r="S34" s="80">
        <f t="shared" si="7"/>
        <v>0.64692322772103195</v>
      </c>
    </row>
    <row r="35" spans="1:19" s="70" customFormat="1" ht="18.75" x14ac:dyDescent="0.35">
      <c r="A35" s="64" t="s">
        <v>47</v>
      </c>
      <c r="B35" s="78">
        <f t="shared" si="0"/>
        <v>3</v>
      </c>
      <c r="C35" s="78">
        <v>10.423999999999999</v>
      </c>
      <c r="D35" s="82">
        <f t="shared" ref="D35:D40" si="9">B35/100*C35/379.49*1000</f>
        <v>0.82405333473872833</v>
      </c>
      <c r="E35" s="83">
        <f t="shared" si="8"/>
        <v>271937.60046378034</v>
      </c>
      <c r="F35" s="78">
        <f t="shared" si="1"/>
        <v>98</v>
      </c>
      <c r="G35" s="83">
        <f t="shared" ref="G35:G40" si="10">F35/100*E35</f>
        <v>266498.84845450474</v>
      </c>
      <c r="H35" s="79">
        <f t="shared" si="2"/>
        <v>0.19799999999999998</v>
      </c>
      <c r="I35" s="78">
        <f t="shared" si="3"/>
        <v>6.6923092522865379E-2</v>
      </c>
      <c r="J35" s="29"/>
      <c r="K35" s="65" t="s">
        <v>47</v>
      </c>
      <c r="L35" s="80">
        <f t="shared" si="4"/>
        <v>3</v>
      </c>
      <c r="M35" s="80">
        <v>10.423999999999999</v>
      </c>
      <c r="N35" s="84">
        <f t="shared" ref="N35:N40" si="11">L35/100*M35/379.49*1000</f>
        <v>0.82405333473872833</v>
      </c>
      <c r="O35" s="85">
        <f t="shared" ref="O35:O40" si="12">N35*$L$43*1000</f>
        <v>271937.60046378034</v>
      </c>
      <c r="P35" s="80">
        <f t="shared" si="5"/>
        <v>98</v>
      </c>
      <c r="Q35" s="85">
        <f t="shared" ref="Q35:Q40" si="13">P35/100*O35</f>
        <v>266498.84845450474</v>
      </c>
      <c r="R35" s="81">
        <f t="shared" si="6"/>
        <v>0.19799999999999998</v>
      </c>
      <c r="S35" s="80">
        <f t="shared" si="7"/>
        <v>6.6923092522865379E-2</v>
      </c>
    </row>
    <row r="36" spans="1:19" s="70" customFormat="1" ht="18.75" x14ac:dyDescent="0.35">
      <c r="A36" s="64" t="s">
        <v>48</v>
      </c>
      <c r="B36" s="78">
        <f t="shared" si="0"/>
        <v>0.7</v>
      </c>
      <c r="C36" s="78">
        <v>12.384</v>
      </c>
      <c r="D36" s="82">
        <f t="shared" si="9"/>
        <v>0.22843289678252388</v>
      </c>
      <c r="E36" s="83">
        <f t="shared" si="8"/>
        <v>75382.855938232882</v>
      </c>
      <c r="F36" s="78">
        <f t="shared" si="1"/>
        <v>99</v>
      </c>
      <c r="G36" s="83">
        <f t="shared" si="10"/>
        <v>74629.027378850558</v>
      </c>
      <c r="H36" s="79">
        <f t="shared" si="2"/>
        <v>2.3099999999999999E-2</v>
      </c>
      <c r="I36" s="78">
        <f t="shared" si="3"/>
        <v>7.8076941276676278E-3</v>
      </c>
      <c r="J36" s="29"/>
      <c r="K36" s="65" t="s">
        <v>48</v>
      </c>
      <c r="L36" s="80">
        <f t="shared" si="4"/>
        <v>0.7</v>
      </c>
      <c r="M36" s="80">
        <v>12.384</v>
      </c>
      <c r="N36" s="84">
        <f t="shared" si="11"/>
        <v>0.22843289678252388</v>
      </c>
      <c r="O36" s="85">
        <f t="shared" si="12"/>
        <v>75382.855938232882</v>
      </c>
      <c r="P36" s="80">
        <f t="shared" si="5"/>
        <v>99</v>
      </c>
      <c r="Q36" s="85">
        <f t="shared" si="13"/>
        <v>74629.027378850558</v>
      </c>
      <c r="R36" s="81">
        <f t="shared" si="6"/>
        <v>2.3099999999999999E-2</v>
      </c>
      <c r="S36" s="80">
        <f t="shared" si="7"/>
        <v>7.8076941276676278E-3</v>
      </c>
    </row>
    <row r="37" spans="1:19" s="70" customFormat="1" ht="18.75" x14ac:dyDescent="0.35">
      <c r="A37" s="64" t="s">
        <v>49</v>
      </c>
      <c r="B37" s="78">
        <f t="shared" si="0"/>
        <v>0.8</v>
      </c>
      <c r="C37" s="78">
        <v>11.936</v>
      </c>
      <c r="D37" s="82">
        <f t="shared" si="9"/>
        <v>0.25162191362091224</v>
      </c>
      <c r="E37" s="83">
        <f t="shared" si="8"/>
        <v>83035.231494901047</v>
      </c>
      <c r="F37" s="78">
        <f t="shared" si="1"/>
        <v>99</v>
      </c>
      <c r="G37" s="83">
        <f t="shared" si="10"/>
        <v>82204.87917995204</v>
      </c>
      <c r="H37" s="79">
        <f t="shared" si="2"/>
        <v>2.6400000000000003E-2</v>
      </c>
      <c r="I37" s="78">
        <f t="shared" si="3"/>
        <v>8.9230790030487197E-3</v>
      </c>
      <c r="J37" s="29"/>
      <c r="K37" s="65" t="s">
        <v>49</v>
      </c>
      <c r="L37" s="80">
        <f t="shared" si="4"/>
        <v>0.8</v>
      </c>
      <c r="M37" s="80">
        <v>11.936</v>
      </c>
      <c r="N37" s="84">
        <f t="shared" si="11"/>
        <v>0.25162191362091224</v>
      </c>
      <c r="O37" s="85">
        <f t="shared" si="12"/>
        <v>83035.231494901047</v>
      </c>
      <c r="P37" s="80">
        <f t="shared" si="5"/>
        <v>99</v>
      </c>
      <c r="Q37" s="85">
        <f t="shared" si="13"/>
        <v>82204.87917995204</v>
      </c>
      <c r="R37" s="81">
        <f t="shared" si="6"/>
        <v>2.6400000000000003E-2</v>
      </c>
      <c r="S37" s="80">
        <f>R37/$R$43*100</f>
        <v>8.9230790030487197E-3</v>
      </c>
    </row>
    <row r="38" spans="1:19" s="70" customFormat="1" ht="18.75" x14ac:dyDescent="0.35">
      <c r="A38" s="64" t="s">
        <v>50</v>
      </c>
      <c r="B38" s="78">
        <f t="shared" si="0"/>
        <v>0.3</v>
      </c>
      <c r="C38" s="78">
        <v>13.855</v>
      </c>
      <c r="D38" s="82">
        <f t="shared" si="9"/>
        <v>0.10952857782813777</v>
      </c>
      <c r="E38" s="83">
        <f t="shared" si="8"/>
        <v>36144.430683285464</v>
      </c>
      <c r="F38" s="78">
        <f t="shared" si="1"/>
        <v>100</v>
      </c>
      <c r="G38" s="83">
        <f t="shared" si="10"/>
        <v>36144.430683285464</v>
      </c>
      <c r="H38" s="79">
        <f t="shared" si="2"/>
        <v>0</v>
      </c>
      <c r="I38" s="78">
        <f t="shared" si="3"/>
        <v>0</v>
      </c>
      <c r="J38" s="29"/>
      <c r="K38" s="65" t="s">
        <v>50</v>
      </c>
      <c r="L38" s="80">
        <f t="shared" si="4"/>
        <v>0.3</v>
      </c>
      <c r="M38" s="80">
        <v>13.855</v>
      </c>
      <c r="N38" s="84">
        <f t="shared" si="11"/>
        <v>0.10952857782813777</v>
      </c>
      <c r="O38" s="85">
        <f>N38*$L$43*1000</f>
        <v>36144.430683285464</v>
      </c>
      <c r="P38" s="80">
        <f t="shared" si="5"/>
        <v>100</v>
      </c>
      <c r="Q38" s="85">
        <f t="shared" si="13"/>
        <v>36144.430683285464</v>
      </c>
      <c r="R38" s="81">
        <f t="shared" si="6"/>
        <v>0</v>
      </c>
      <c r="S38" s="80">
        <f t="shared" si="7"/>
        <v>0</v>
      </c>
    </row>
    <row r="39" spans="1:19" s="70" customFormat="1" ht="18.75" x14ac:dyDescent="0.35">
      <c r="A39" s="64" t="s">
        <v>51</v>
      </c>
      <c r="B39" s="78">
        <f t="shared" si="0"/>
        <v>0.2</v>
      </c>
      <c r="C39" s="78">
        <v>13.712</v>
      </c>
      <c r="D39" s="82">
        <f t="shared" si="9"/>
        <v>7.2265408838177558E-2</v>
      </c>
      <c r="E39" s="83">
        <f t="shared" si="8"/>
        <v>23847.584916598596</v>
      </c>
      <c r="F39" s="78">
        <f t="shared" si="1"/>
        <v>100</v>
      </c>
      <c r="G39" s="83">
        <f t="shared" si="10"/>
        <v>23847.584916598596</v>
      </c>
      <c r="H39" s="79">
        <f t="shared" si="2"/>
        <v>0</v>
      </c>
      <c r="I39" s="78">
        <f t="shared" si="3"/>
        <v>0</v>
      </c>
      <c r="J39" s="29"/>
      <c r="K39" s="65" t="s">
        <v>51</v>
      </c>
      <c r="L39" s="80">
        <f t="shared" si="4"/>
        <v>0.2</v>
      </c>
      <c r="M39" s="80">
        <v>13.712</v>
      </c>
      <c r="N39" s="84">
        <f t="shared" si="11"/>
        <v>7.2265408838177558E-2</v>
      </c>
      <c r="O39" s="85">
        <f t="shared" si="12"/>
        <v>23847.584916598596</v>
      </c>
      <c r="P39" s="80">
        <f t="shared" si="5"/>
        <v>100</v>
      </c>
      <c r="Q39" s="85">
        <f t="shared" si="13"/>
        <v>23847.584916598596</v>
      </c>
      <c r="R39" s="81">
        <f t="shared" si="6"/>
        <v>0</v>
      </c>
      <c r="S39" s="80">
        <f t="shared" si="7"/>
        <v>0</v>
      </c>
    </row>
    <row r="40" spans="1:19" s="70" customFormat="1" ht="18.75" x14ac:dyDescent="0.35">
      <c r="A40" s="64" t="s">
        <v>54</v>
      </c>
      <c r="B40" s="78">
        <f t="shared" si="0"/>
        <v>0.2</v>
      </c>
      <c r="C40" s="78">
        <v>15.566000000000001</v>
      </c>
      <c r="D40" s="82">
        <f t="shared" si="9"/>
        <v>8.2036417296898478E-2</v>
      </c>
      <c r="E40" s="83">
        <f t="shared" si="8"/>
        <v>27072.017707976498</v>
      </c>
      <c r="F40" s="78">
        <f t="shared" si="1"/>
        <v>100</v>
      </c>
      <c r="G40" s="83">
        <f t="shared" si="10"/>
        <v>27072.017707976498</v>
      </c>
      <c r="H40" s="79">
        <f t="shared" si="2"/>
        <v>0</v>
      </c>
      <c r="I40" s="78">
        <f t="shared" si="3"/>
        <v>0</v>
      </c>
      <c r="J40" s="29"/>
      <c r="K40" s="65" t="s">
        <v>53</v>
      </c>
      <c r="L40" s="80">
        <f t="shared" si="4"/>
        <v>0.2</v>
      </c>
      <c r="M40" s="80">
        <v>15.566000000000001</v>
      </c>
      <c r="N40" s="84">
        <f t="shared" si="11"/>
        <v>8.2036417296898478E-2</v>
      </c>
      <c r="O40" s="85">
        <f t="shared" si="12"/>
        <v>27072.017707976498</v>
      </c>
      <c r="P40" s="80">
        <f t="shared" si="5"/>
        <v>100</v>
      </c>
      <c r="Q40" s="85">
        <f t="shared" si="13"/>
        <v>27072.017707976498</v>
      </c>
      <c r="R40" s="81">
        <f t="shared" si="6"/>
        <v>0</v>
      </c>
      <c r="S40" s="80">
        <f t="shared" si="7"/>
        <v>0</v>
      </c>
    </row>
    <row r="41" spans="1:19" s="70" customFormat="1" ht="15.75" x14ac:dyDescent="0.25">
      <c r="A41" s="64" t="s">
        <v>27</v>
      </c>
      <c r="B41" s="78"/>
      <c r="C41" s="78"/>
      <c r="D41" s="82"/>
      <c r="E41" s="83"/>
      <c r="F41" s="78"/>
      <c r="G41" s="83"/>
      <c r="H41" s="79"/>
      <c r="I41" s="78"/>
      <c r="J41" s="29"/>
      <c r="K41" s="81"/>
      <c r="L41" s="80"/>
      <c r="M41" s="80"/>
      <c r="N41" s="84"/>
      <c r="O41" s="85"/>
      <c r="P41" s="80"/>
      <c r="Q41" s="85"/>
      <c r="R41" s="81"/>
      <c r="S41" s="80"/>
    </row>
    <row r="42" spans="1:19" s="70" customFormat="1" x14ac:dyDescent="0.25">
      <c r="A42" s="86" t="s">
        <v>1</v>
      </c>
      <c r="B42" s="78">
        <f>SUM(B31:B40)</f>
        <v>100</v>
      </c>
      <c r="C42" s="78"/>
      <c r="D42" s="82">
        <f>SUM(D34:D40)</f>
        <v>3.1144931355239929</v>
      </c>
      <c r="E42" s="83">
        <f>SUM(E34:E40)</f>
        <v>1027782.7347229176</v>
      </c>
      <c r="F42" s="78"/>
      <c r="G42" s="83">
        <f>SUM(G34:G40)</f>
        <v>969723.50048749649</v>
      </c>
      <c r="H42" s="79"/>
      <c r="I42" s="78">
        <f>SUM(I31:I40)</f>
        <v>99.9998310022916</v>
      </c>
      <c r="J42" s="29"/>
      <c r="K42" s="87" t="s">
        <v>1</v>
      </c>
      <c r="L42" s="80">
        <f>SUM(L31:L40)</f>
        <v>100</v>
      </c>
      <c r="M42" s="80"/>
      <c r="N42" s="84">
        <f>SUM(N34:N40)</f>
        <v>3.1144931355239929</v>
      </c>
      <c r="O42" s="85">
        <f>SUM(O34:O40)</f>
        <v>1027782.7347229176</v>
      </c>
      <c r="P42" s="80"/>
      <c r="Q42" s="85">
        <f>SUM(Q34:Q40)</f>
        <v>969723.50048749649</v>
      </c>
      <c r="R42" s="81"/>
      <c r="S42" s="80">
        <f>SUM(S31:S40)</f>
        <v>99.9998310022916</v>
      </c>
    </row>
    <row r="43" spans="1:19" s="70" customFormat="1" x14ac:dyDescent="0.25">
      <c r="A43" s="86" t="s">
        <v>2</v>
      </c>
      <c r="B43" s="79">
        <f>B24</f>
        <v>330</v>
      </c>
      <c r="C43" s="79"/>
      <c r="D43" s="79"/>
      <c r="E43" s="79"/>
      <c r="F43" s="79"/>
      <c r="G43" s="79"/>
      <c r="H43" s="78">
        <f>ROUND(SUM(H31:H40),3)</f>
        <v>295.86200000000002</v>
      </c>
      <c r="I43" s="79"/>
      <c r="J43" s="29"/>
      <c r="K43" s="87" t="s">
        <v>2</v>
      </c>
      <c r="L43" s="81">
        <f>L24</f>
        <v>330</v>
      </c>
      <c r="M43" s="81"/>
      <c r="N43" s="81"/>
      <c r="O43" s="81"/>
      <c r="P43" s="81"/>
      <c r="Q43" s="81"/>
      <c r="R43" s="80">
        <f>ROUND(SUM(R31:R40),3)</f>
        <v>295.86200000000002</v>
      </c>
      <c r="S43" s="81"/>
    </row>
    <row r="44" spans="1:19" s="70" customFormat="1" ht="20.25" x14ac:dyDescent="0.3">
      <c r="A44" s="66" t="s">
        <v>15</v>
      </c>
      <c r="B44" s="67"/>
      <c r="C44" s="67"/>
      <c r="D44" s="67"/>
      <c r="E44" s="67"/>
      <c r="F44" s="67"/>
      <c r="G44" s="67"/>
      <c r="H44" s="67"/>
      <c r="I44" s="67"/>
      <c r="J44" s="29"/>
      <c r="K44" s="68" t="s">
        <v>15</v>
      </c>
      <c r="L44" s="69"/>
      <c r="M44" s="69"/>
      <c r="N44" s="69"/>
      <c r="O44" s="69"/>
      <c r="P44" s="69"/>
      <c r="Q44" s="69"/>
      <c r="R44" s="69"/>
      <c r="S44" s="69"/>
    </row>
    <row r="45" spans="1:19" s="70" customFormat="1" ht="43.5" x14ac:dyDescent="0.25">
      <c r="A45" s="75" t="s">
        <v>11</v>
      </c>
      <c r="B45" s="75" t="s">
        <v>10</v>
      </c>
      <c r="C45" s="75" t="s">
        <v>9</v>
      </c>
      <c r="D45" s="75" t="s">
        <v>3</v>
      </c>
      <c r="E45" s="75" t="s">
        <v>12</v>
      </c>
      <c r="F45" s="75" t="s">
        <v>13</v>
      </c>
      <c r="G45" s="79"/>
      <c r="H45" s="79"/>
      <c r="I45" s="79"/>
      <c r="J45" s="29"/>
      <c r="K45" s="77" t="s">
        <v>11</v>
      </c>
      <c r="L45" s="77" t="s">
        <v>10</v>
      </c>
      <c r="M45" s="77" t="s">
        <v>9</v>
      </c>
      <c r="N45" s="77" t="s">
        <v>3</v>
      </c>
      <c r="O45" s="77" t="s">
        <v>12</v>
      </c>
      <c r="P45" s="77" t="s">
        <v>13</v>
      </c>
      <c r="Q45" s="69"/>
      <c r="R45" s="69"/>
      <c r="S45" s="69"/>
    </row>
    <row r="46" spans="1:19" s="70" customFormat="1" ht="18.75" x14ac:dyDescent="0.35">
      <c r="A46" s="64" t="s">
        <v>43</v>
      </c>
      <c r="B46" s="78">
        <f>B31</f>
        <v>1</v>
      </c>
      <c r="C46" s="78">
        <f>I31</f>
        <v>1.1153848753810898</v>
      </c>
      <c r="D46" s="79">
        <v>0</v>
      </c>
      <c r="E46" s="82">
        <f t="shared" ref="E46:E55" si="14">B46/100*$D46</f>
        <v>0</v>
      </c>
      <c r="F46" s="82">
        <f t="shared" ref="F46:F55" si="15">C46/100*$D46</f>
        <v>0</v>
      </c>
      <c r="G46" s="79"/>
      <c r="H46" s="79"/>
      <c r="I46" s="79"/>
      <c r="J46" s="29"/>
      <c r="K46" s="65" t="s">
        <v>43</v>
      </c>
      <c r="L46" s="80">
        <f>L31</f>
        <v>1</v>
      </c>
      <c r="M46" s="80">
        <f>S31</f>
        <v>1.1153848753810898</v>
      </c>
      <c r="N46" s="81">
        <v>0</v>
      </c>
      <c r="O46" s="84">
        <f>L46/100*$N46</f>
        <v>0</v>
      </c>
      <c r="P46" s="84">
        <f>M46/100*$N46</f>
        <v>0</v>
      </c>
      <c r="Q46" s="69"/>
      <c r="R46" s="69"/>
      <c r="S46" s="69"/>
    </row>
    <row r="47" spans="1:19" s="70" customFormat="1" ht="18.75" x14ac:dyDescent="0.35">
      <c r="A47" s="64" t="s">
        <v>44</v>
      </c>
      <c r="B47" s="78">
        <f t="shared" ref="B47:B55" si="16">B32</f>
        <v>3</v>
      </c>
      <c r="C47" s="78">
        <f t="shared" ref="C47:C55" si="17">I32</f>
        <v>3.3461546261432695</v>
      </c>
      <c r="D47" s="79">
        <v>0</v>
      </c>
      <c r="E47" s="82">
        <f t="shared" si="14"/>
        <v>0</v>
      </c>
      <c r="F47" s="82">
        <f t="shared" si="15"/>
        <v>0</v>
      </c>
      <c r="G47" s="79"/>
      <c r="H47" s="79"/>
      <c r="I47" s="79"/>
      <c r="J47" s="29"/>
      <c r="K47" s="65" t="s">
        <v>44</v>
      </c>
      <c r="L47" s="80">
        <f t="shared" ref="L47:L55" si="18">L32</f>
        <v>3</v>
      </c>
      <c r="M47" s="80">
        <f t="shared" ref="M47:M55" si="19">S32</f>
        <v>3.3461546261432695</v>
      </c>
      <c r="N47" s="81">
        <v>0</v>
      </c>
      <c r="O47" s="84">
        <f t="shared" ref="O47:O55" si="20">L47/100*$N47</f>
        <v>0</v>
      </c>
      <c r="P47" s="84">
        <f t="shared" ref="P47:P55" si="21">M47/100*$N47</f>
        <v>0</v>
      </c>
      <c r="Q47" s="69"/>
      <c r="R47" s="69"/>
      <c r="S47" s="69"/>
    </row>
    <row r="48" spans="1:19" s="70" customFormat="1" ht="18.75" x14ac:dyDescent="0.35">
      <c r="A48" s="64" t="s">
        <v>45</v>
      </c>
      <c r="B48" s="78">
        <f t="shared" si="16"/>
        <v>85</v>
      </c>
      <c r="C48" s="78">
        <f t="shared" si="17"/>
        <v>94.807714407392623</v>
      </c>
      <c r="D48" s="79">
        <v>1010</v>
      </c>
      <c r="E48" s="82">
        <f t="shared" si="14"/>
        <v>858.5</v>
      </c>
      <c r="F48" s="82">
        <f t="shared" si="15"/>
        <v>957.55791551466541</v>
      </c>
      <c r="G48" s="79"/>
      <c r="H48" s="79"/>
      <c r="I48" s="79"/>
      <c r="J48" s="29"/>
      <c r="K48" s="65" t="s">
        <v>45</v>
      </c>
      <c r="L48" s="80">
        <f t="shared" si="18"/>
        <v>85</v>
      </c>
      <c r="M48" s="80">
        <f t="shared" si="19"/>
        <v>94.807714407392623</v>
      </c>
      <c r="N48" s="81">
        <v>1010</v>
      </c>
      <c r="O48" s="84">
        <f t="shared" si="20"/>
        <v>858.5</v>
      </c>
      <c r="P48" s="84">
        <f t="shared" si="21"/>
        <v>957.55791551466541</v>
      </c>
      <c r="Q48" s="69"/>
      <c r="R48" s="69"/>
      <c r="S48" s="69"/>
    </row>
    <row r="49" spans="1:19" s="70" customFormat="1" ht="18.75" x14ac:dyDescent="0.35">
      <c r="A49" s="64" t="s">
        <v>46</v>
      </c>
      <c r="B49" s="78">
        <f t="shared" si="16"/>
        <v>5.8</v>
      </c>
      <c r="C49" s="78">
        <f t="shared" si="17"/>
        <v>0.64692322772103195</v>
      </c>
      <c r="D49" s="79">
        <v>1769.7</v>
      </c>
      <c r="E49" s="82">
        <f t="shared" si="14"/>
        <v>102.6426</v>
      </c>
      <c r="F49" s="82">
        <f t="shared" si="15"/>
        <v>11.448600360979102</v>
      </c>
      <c r="G49" s="79"/>
      <c r="H49" s="79"/>
      <c r="I49" s="79"/>
      <c r="J49" s="29"/>
      <c r="K49" s="65" t="s">
        <v>46</v>
      </c>
      <c r="L49" s="80">
        <f t="shared" si="18"/>
        <v>5.8</v>
      </c>
      <c r="M49" s="80">
        <f t="shared" si="19"/>
        <v>0.64692322772103195</v>
      </c>
      <c r="N49" s="81">
        <v>1769.7</v>
      </c>
      <c r="O49" s="84">
        <f t="shared" si="20"/>
        <v>102.6426</v>
      </c>
      <c r="P49" s="84">
        <f t="shared" si="21"/>
        <v>11.448600360979102</v>
      </c>
      <c r="Q49" s="69"/>
      <c r="R49" s="69"/>
      <c r="S49" s="69"/>
    </row>
    <row r="50" spans="1:19" s="70" customFormat="1" ht="18.75" x14ac:dyDescent="0.35">
      <c r="A50" s="64" t="s">
        <v>47</v>
      </c>
      <c r="B50" s="78">
        <f t="shared" si="16"/>
        <v>3</v>
      </c>
      <c r="C50" s="78">
        <f t="shared" si="17"/>
        <v>6.6923092522865379E-2</v>
      </c>
      <c r="D50" s="79">
        <v>2516.1999999999998</v>
      </c>
      <c r="E50" s="82">
        <f t="shared" si="14"/>
        <v>75.48599999999999</v>
      </c>
      <c r="F50" s="82">
        <f t="shared" si="15"/>
        <v>1.6839188540603387</v>
      </c>
      <c r="G50" s="79"/>
      <c r="H50" s="79"/>
      <c r="I50" s="79"/>
      <c r="J50" s="29"/>
      <c r="K50" s="65" t="s">
        <v>47</v>
      </c>
      <c r="L50" s="80">
        <f t="shared" si="18"/>
        <v>3</v>
      </c>
      <c r="M50" s="80">
        <f t="shared" si="19"/>
        <v>6.6923092522865379E-2</v>
      </c>
      <c r="N50" s="81">
        <v>2516.1999999999998</v>
      </c>
      <c r="O50" s="84">
        <f t="shared" si="20"/>
        <v>75.48599999999999</v>
      </c>
      <c r="P50" s="84">
        <f t="shared" si="21"/>
        <v>1.6839188540603387</v>
      </c>
      <c r="Q50" s="69"/>
      <c r="R50" s="69"/>
      <c r="S50" s="69"/>
    </row>
    <row r="51" spans="1:19" s="70" customFormat="1" ht="18.75" x14ac:dyDescent="0.35">
      <c r="A51" s="64" t="s">
        <v>48</v>
      </c>
      <c r="B51" s="78">
        <f t="shared" si="16"/>
        <v>0.7</v>
      </c>
      <c r="C51" s="78">
        <f t="shared" si="17"/>
        <v>7.8076941276676278E-3</v>
      </c>
      <c r="D51" s="79">
        <v>3252</v>
      </c>
      <c r="E51" s="82">
        <f t="shared" si="14"/>
        <v>22.763999999999999</v>
      </c>
      <c r="F51" s="82">
        <f t="shared" si="15"/>
        <v>0.25390621303175126</v>
      </c>
      <c r="G51" s="79"/>
      <c r="H51" s="79"/>
      <c r="I51" s="79"/>
      <c r="J51" s="29"/>
      <c r="K51" s="65" t="s">
        <v>48</v>
      </c>
      <c r="L51" s="80">
        <f t="shared" si="18"/>
        <v>0.7</v>
      </c>
      <c r="M51" s="80">
        <f t="shared" si="19"/>
        <v>7.8076941276676278E-3</v>
      </c>
      <c r="N51" s="81">
        <v>3252</v>
      </c>
      <c r="O51" s="84">
        <f t="shared" si="20"/>
        <v>22.763999999999999</v>
      </c>
      <c r="P51" s="84">
        <f t="shared" si="21"/>
        <v>0.25390621303175126</v>
      </c>
      <c r="Q51" s="69"/>
      <c r="R51" s="69"/>
      <c r="S51" s="69"/>
    </row>
    <row r="52" spans="1:19" s="70" customFormat="1" ht="18.75" x14ac:dyDescent="0.35">
      <c r="A52" s="64" t="s">
        <v>49</v>
      </c>
      <c r="B52" s="78">
        <f t="shared" si="16"/>
        <v>0.8</v>
      </c>
      <c r="C52" s="78">
        <f t="shared" si="17"/>
        <v>8.9230790030487197E-3</v>
      </c>
      <c r="D52" s="79">
        <v>3262.4</v>
      </c>
      <c r="E52" s="82">
        <f t="shared" si="14"/>
        <v>26.0992</v>
      </c>
      <c r="F52" s="82">
        <f t="shared" si="15"/>
        <v>0.29110652939546144</v>
      </c>
      <c r="G52" s="79"/>
      <c r="H52" s="79"/>
      <c r="I52" s="79"/>
      <c r="J52" s="29"/>
      <c r="K52" s="65" t="s">
        <v>49</v>
      </c>
      <c r="L52" s="80">
        <f t="shared" si="18"/>
        <v>0.8</v>
      </c>
      <c r="M52" s="80">
        <f t="shared" si="19"/>
        <v>8.9230790030487197E-3</v>
      </c>
      <c r="N52" s="81">
        <v>3262.4</v>
      </c>
      <c r="O52" s="84">
        <f t="shared" si="20"/>
        <v>26.0992</v>
      </c>
      <c r="P52" s="84">
        <f t="shared" si="21"/>
        <v>0.29110652939546144</v>
      </c>
      <c r="Q52" s="69"/>
      <c r="R52" s="69"/>
      <c r="S52" s="69"/>
    </row>
    <row r="53" spans="1:19" s="70" customFormat="1" ht="18.75" x14ac:dyDescent="0.35">
      <c r="A53" s="64" t="s">
        <v>50</v>
      </c>
      <c r="B53" s="78">
        <f t="shared" si="16"/>
        <v>0.3</v>
      </c>
      <c r="C53" s="78">
        <f t="shared" si="17"/>
        <v>0</v>
      </c>
      <c r="D53" s="79">
        <v>4000.9</v>
      </c>
      <c r="E53" s="82">
        <f t="shared" si="14"/>
        <v>12.002700000000001</v>
      </c>
      <c r="F53" s="82">
        <f t="shared" si="15"/>
        <v>0</v>
      </c>
      <c r="G53" s="79"/>
      <c r="H53" s="79"/>
      <c r="I53" s="79"/>
      <c r="J53" s="29"/>
      <c r="K53" s="65" t="s">
        <v>50</v>
      </c>
      <c r="L53" s="80">
        <f t="shared" si="18"/>
        <v>0.3</v>
      </c>
      <c r="M53" s="80">
        <f t="shared" si="19"/>
        <v>0</v>
      </c>
      <c r="N53" s="81">
        <v>4000.9</v>
      </c>
      <c r="O53" s="84">
        <f t="shared" si="20"/>
        <v>12.002700000000001</v>
      </c>
      <c r="P53" s="84">
        <f t="shared" si="21"/>
        <v>0</v>
      </c>
      <c r="Q53" s="69"/>
      <c r="R53" s="69"/>
      <c r="S53" s="69"/>
    </row>
    <row r="54" spans="1:19" s="70" customFormat="1" ht="18.75" x14ac:dyDescent="0.35">
      <c r="A54" s="64" t="s">
        <v>51</v>
      </c>
      <c r="B54" s="78">
        <f t="shared" si="16"/>
        <v>0.2</v>
      </c>
      <c r="C54" s="78">
        <f t="shared" si="17"/>
        <v>0</v>
      </c>
      <c r="D54" s="79">
        <v>4008.7</v>
      </c>
      <c r="E54" s="82">
        <f t="shared" si="14"/>
        <v>8.0174000000000003</v>
      </c>
      <c r="F54" s="82">
        <f t="shared" si="15"/>
        <v>0</v>
      </c>
      <c r="G54" s="79"/>
      <c r="H54" s="79"/>
      <c r="I54" s="79"/>
      <c r="J54" s="29"/>
      <c r="K54" s="65" t="s">
        <v>51</v>
      </c>
      <c r="L54" s="80">
        <f t="shared" si="18"/>
        <v>0.2</v>
      </c>
      <c r="M54" s="80">
        <f t="shared" si="19"/>
        <v>0</v>
      </c>
      <c r="N54" s="81">
        <v>4008.7</v>
      </c>
      <c r="O54" s="84">
        <f t="shared" si="20"/>
        <v>8.0174000000000003</v>
      </c>
      <c r="P54" s="84">
        <f t="shared" si="21"/>
        <v>0</v>
      </c>
      <c r="Q54" s="69"/>
      <c r="R54" s="69"/>
      <c r="S54" s="69"/>
    </row>
    <row r="55" spans="1:19" s="70" customFormat="1" ht="18.75" x14ac:dyDescent="0.35">
      <c r="A55" s="64" t="s">
        <v>54</v>
      </c>
      <c r="B55" s="78">
        <f t="shared" si="16"/>
        <v>0.2</v>
      </c>
      <c r="C55" s="78">
        <f t="shared" si="17"/>
        <v>0</v>
      </c>
      <c r="D55" s="79">
        <v>4756</v>
      </c>
      <c r="E55" s="82">
        <f t="shared" si="14"/>
        <v>9.5120000000000005</v>
      </c>
      <c r="F55" s="82">
        <f t="shared" si="15"/>
        <v>0</v>
      </c>
      <c r="G55" s="79"/>
      <c r="H55" s="79"/>
      <c r="I55" s="79"/>
      <c r="J55" s="29"/>
      <c r="K55" s="65" t="s">
        <v>53</v>
      </c>
      <c r="L55" s="80">
        <f t="shared" si="18"/>
        <v>0.2</v>
      </c>
      <c r="M55" s="80">
        <f t="shared" si="19"/>
        <v>0</v>
      </c>
      <c r="N55" s="81">
        <v>4756</v>
      </c>
      <c r="O55" s="84">
        <f t="shared" si="20"/>
        <v>9.5120000000000005</v>
      </c>
      <c r="P55" s="84">
        <f t="shared" si="21"/>
        <v>0</v>
      </c>
      <c r="Q55" s="69"/>
      <c r="R55" s="69"/>
      <c r="S55" s="69"/>
    </row>
    <row r="56" spans="1:19" s="70" customFormat="1" ht="15.75" x14ac:dyDescent="0.25">
      <c r="A56" s="64" t="s">
        <v>27</v>
      </c>
      <c r="B56" s="78"/>
      <c r="C56" s="78"/>
      <c r="D56" s="79"/>
      <c r="E56" s="82"/>
      <c r="F56" s="82"/>
      <c r="G56" s="79"/>
      <c r="H56" s="79"/>
      <c r="I56" s="79"/>
      <c r="J56" s="29"/>
      <c r="K56" s="81"/>
      <c r="L56" s="80"/>
      <c r="M56" s="80"/>
      <c r="N56" s="81"/>
      <c r="O56" s="84"/>
      <c r="P56" s="84"/>
      <c r="Q56" s="69"/>
      <c r="R56" s="69"/>
      <c r="S56" s="69"/>
    </row>
    <row r="57" spans="1:19" s="70" customFormat="1" x14ac:dyDescent="0.25">
      <c r="A57" s="86" t="s">
        <v>1</v>
      </c>
      <c r="B57" s="78">
        <f>SUM(B46:B55)</f>
        <v>100</v>
      </c>
      <c r="C57" s="78">
        <f>SUM(C46:C55)</f>
        <v>99.9998310022916</v>
      </c>
      <c r="D57" s="79"/>
      <c r="E57" s="82">
        <f>SUM(E46:E55)</f>
        <v>1115.0238999999999</v>
      </c>
      <c r="F57" s="82">
        <f>SUM(F46:F55)</f>
        <v>971.23544747213214</v>
      </c>
      <c r="G57" s="79"/>
      <c r="H57" s="79"/>
      <c r="I57" s="79"/>
      <c r="J57" s="29"/>
      <c r="K57" s="87" t="s">
        <v>1</v>
      </c>
      <c r="L57" s="80">
        <f>SUM(L46:L55)</f>
        <v>100</v>
      </c>
      <c r="M57" s="80">
        <f>SUM(M46:M55)</f>
        <v>99.9998310022916</v>
      </c>
      <c r="N57" s="81"/>
      <c r="O57" s="84">
        <f>SUM(O46:O55)</f>
        <v>1115.0238999999999</v>
      </c>
      <c r="P57" s="84">
        <f>SUM(P46:P55)</f>
        <v>971.23544747213214</v>
      </c>
      <c r="Q57" s="69"/>
      <c r="R57" s="69"/>
      <c r="S57" s="69"/>
    </row>
    <row r="58" spans="1:19" s="70" customFormat="1" x14ac:dyDescent="0.25">
      <c r="A58" s="86" t="s">
        <v>2</v>
      </c>
      <c r="B58" s="78">
        <f>B43</f>
        <v>330</v>
      </c>
      <c r="C58" s="78">
        <f>H43</f>
        <v>295.86200000000002</v>
      </c>
      <c r="D58" s="79"/>
      <c r="E58" s="82"/>
      <c r="F58" s="82"/>
      <c r="G58" s="79"/>
      <c r="H58" s="79"/>
      <c r="I58" s="79"/>
      <c r="J58" s="29"/>
      <c r="K58" s="87" t="s">
        <v>2</v>
      </c>
      <c r="L58" s="80">
        <f>L43</f>
        <v>330</v>
      </c>
      <c r="M58" s="80">
        <f>R43</f>
        <v>295.86200000000002</v>
      </c>
      <c r="N58" s="81"/>
      <c r="O58" s="84"/>
      <c r="P58" s="84"/>
      <c r="Q58" s="69"/>
      <c r="R58" s="69"/>
      <c r="S58" s="69"/>
    </row>
    <row r="59" spans="1:19" s="70" customFormat="1" x14ac:dyDescent="0.25">
      <c r="A59" s="86"/>
      <c r="B59" s="78"/>
      <c r="C59" s="78"/>
      <c r="D59" s="79"/>
      <c r="E59" s="82"/>
      <c r="F59" s="82"/>
      <c r="G59" s="79"/>
      <c r="H59" s="79"/>
      <c r="I59" s="79"/>
      <c r="J59" s="29"/>
      <c r="K59" s="81"/>
      <c r="L59" s="80"/>
      <c r="M59" s="80"/>
      <c r="N59" s="81"/>
      <c r="O59" s="84"/>
      <c r="P59" s="84"/>
      <c r="Q59" s="69"/>
      <c r="R59" s="69"/>
      <c r="S59" s="69"/>
    </row>
    <row r="60" spans="1:19" s="70" customFormat="1" x14ac:dyDescent="0.25">
      <c r="A60" s="15" t="s">
        <v>16</v>
      </c>
      <c r="B60" s="16">
        <f>(B43*E57-H43*F57)*B25</f>
        <v>322424.90015999996</v>
      </c>
      <c r="C60" s="88"/>
      <c r="D60" s="89"/>
      <c r="E60" s="90"/>
      <c r="F60" s="90"/>
      <c r="G60" s="89"/>
      <c r="H60" s="89"/>
      <c r="I60" s="89"/>
      <c r="J60" s="29"/>
      <c r="K60" s="43" t="s">
        <v>16</v>
      </c>
      <c r="L60" s="14">
        <f>(L43*O57-R43*P57)*L25</f>
        <v>322424.90015999996</v>
      </c>
      <c r="M60" s="80"/>
      <c r="N60" s="81"/>
      <c r="O60" s="84"/>
      <c r="P60" s="84"/>
      <c r="Q60" s="69"/>
      <c r="R60" s="69"/>
      <c r="S60" s="69"/>
    </row>
    <row r="61" spans="1:19" ht="51.75" customHeight="1" x14ac:dyDescent="0.25">
      <c r="A61" s="56" t="s">
        <v>26</v>
      </c>
      <c r="B61" s="56"/>
      <c r="C61" s="56"/>
      <c r="D61" s="56"/>
      <c r="E61" s="56"/>
      <c r="F61" s="56"/>
      <c r="G61" s="56"/>
      <c r="H61" s="1"/>
      <c r="I61" s="1"/>
      <c r="J61" s="30"/>
      <c r="K61" s="70"/>
      <c r="L61" s="70"/>
      <c r="M61" s="70"/>
      <c r="N61" s="70"/>
      <c r="O61" s="70"/>
      <c r="P61" s="70"/>
      <c r="Q61" s="70"/>
      <c r="R61" s="70"/>
      <c r="S61" s="70"/>
    </row>
    <row r="62" spans="1:19" ht="15" customHeight="1" x14ac:dyDescent="0.25">
      <c r="A62" s="20"/>
      <c r="B62" s="4"/>
      <c r="C62" s="4"/>
      <c r="D62" s="20"/>
      <c r="E62" s="4"/>
      <c r="F62" s="4"/>
      <c r="G62" s="4"/>
      <c r="H62" s="1"/>
      <c r="I62" s="1"/>
      <c r="J62" s="30"/>
      <c r="K62" s="70"/>
      <c r="L62" s="70"/>
      <c r="M62" s="70"/>
      <c r="N62" s="70"/>
      <c r="O62" s="70"/>
      <c r="P62" s="70"/>
      <c r="Q62" s="70"/>
      <c r="R62" s="70"/>
      <c r="S62" s="70"/>
    </row>
    <row r="63" spans="1:19" ht="15" customHeight="1" x14ac:dyDescent="0.25">
      <c r="A63" s="56" t="s">
        <v>28</v>
      </c>
      <c r="B63" s="56"/>
      <c r="C63" s="56"/>
      <c r="D63" s="56"/>
      <c r="E63" s="56"/>
      <c r="F63" s="56"/>
      <c r="G63" s="56"/>
      <c r="H63" s="1"/>
      <c r="I63" s="1"/>
      <c r="J63" s="30"/>
      <c r="K63" s="70"/>
      <c r="L63" s="70"/>
      <c r="M63" s="70"/>
      <c r="N63" s="70"/>
      <c r="O63" s="70"/>
      <c r="P63" s="70"/>
      <c r="Q63" s="70"/>
      <c r="R63" s="70"/>
      <c r="S63" s="70"/>
    </row>
    <row r="64" spans="1:19" ht="15" customHeight="1" x14ac:dyDescent="0.25">
      <c r="A64" s="20"/>
      <c r="B64" s="20"/>
      <c r="C64" s="20"/>
      <c r="D64" s="20"/>
      <c r="E64" s="20"/>
      <c r="F64" s="20"/>
      <c r="G64" s="20"/>
      <c r="H64" s="1"/>
      <c r="I64" s="1"/>
      <c r="J64" s="30"/>
      <c r="K64" s="70"/>
      <c r="L64" s="70"/>
      <c r="M64" s="70"/>
      <c r="N64" s="70"/>
      <c r="O64" s="70"/>
      <c r="P64" s="70"/>
      <c r="Q64" s="70"/>
      <c r="R64" s="70"/>
      <c r="S64" s="70"/>
    </row>
    <row r="65" spans="1:19" ht="35.25" customHeight="1" x14ac:dyDescent="0.25">
      <c r="A65" s="56" t="s">
        <v>41</v>
      </c>
      <c r="B65" s="56"/>
      <c r="C65" s="56"/>
      <c r="D65" s="56"/>
      <c r="E65" s="56"/>
      <c r="F65" s="56"/>
      <c r="G65" s="56"/>
      <c r="H65" s="1"/>
      <c r="I65" s="1"/>
      <c r="J65" s="30"/>
      <c r="K65" s="70"/>
      <c r="L65" s="70"/>
      <c r="M65" s="70"/>
      <c r="N65" s="70"/>
      <c r="O65" s="70"/>
      <c r="P65" s="70"/>
      <c r="Q65" s="70"/>
      <c r="R65" s="70"/>
      <c r="S65" s="70"/>
    </row>
    <row r="66" spans="1:19" ht="15" customHeight="1" x14ac:dyDescent="0.25">
      <c r="A66" s="20"/>
      <c r="B66" s="20"/>
      <c r="C66" s="20"/>
      <c r="D66" s="20"/>
      <c r="E66" s="20"/>
      <c r="F66" s="20"/>
      <c r="G66" s="20"/>
      <c r="H66" s="1"/>
      <c r="I66" s="1"/>
      <c r="J66" s="30"/>
      <c r="K66" s="70"/>
      <c r="L66" s="70"/>
      <c r="M66" s="70"/>
      <c r="N66" s="70"/>
      <c r="O66" s="70"/>
      <c r="P66" s="70"/>
      <c r="Q66" s="70"/>
      <c r="R66" s="70"/>
      <c r="S66" s="70"/>
    </row>
    <row r="67" spans="1:19" ht="36" customHeight="1" x14ac:dyDescent="0.25">
      <c r="A67" s="56" t="s">
        <v>25</v>
      </c>
      <c r="B67" s="56"/>
      <c r="C67" s="56"/>
      <c r="D67" s="56"/>
      <c r="E67" s="56"/>
      <c r="F67" s="56"/>
      <c r="G67" s="56"/>
      <c r="H67" s="1"/>
      <c r="I67" s="1"/>
      <c r="J67" s="30"/>
      <c r="K67" s="70"/>
      <c r="L67" s="70"/>
      <c r="M67" s="70"/>
      <c r="N67" s="70"/>
      <c r="O67" s="70"/>
      <c r="P67" s="70"/>
      <c r="Q67" s="70"/>
      <c r="R67" s="70"/>
      <c r="S67" s="70"/>
    </row>
    <row r="68" spans="1:19" ht="15" customHeight="1" x14ac:dyDescent="0.25">
      <c r="A68" s="20"/>
      <c r="B68" s="20"/>
      <c r="C68" s="20"/>
      <c r="D68" s="20"/>
      <c r="E68" s="20"/>
      <c r="F68" s="20"/>
      <c r="G68" s="20"/>
      <c r="H68" s="1"/>
      <c r="I68" s="1"/>
      <c r="J68" s="30"/>
      <c r="K68" s="70"/>
      <c r="L68" s="70"/>
      <c r="M68" s="70"/>
      <c r="N68" s="70"/>
      <c r="O68" s="70"/>
      <c r="P68" s="70"/>
      <c r="Q68" s="70"/>
      <c r="R68" s="70"/>
      <c r="S68" s="70"/>
    </row>
    <row r="69" spans="1:19" x14ac:dyDescent="0.25">
      <c r="A69" s="56" t="s">
        <v>42</v>
      </c>
      <c r="B69" s="56"/>
      <c r="C69" s="56"/>
      <c r="D69" s="56"/>
      <c r="E69" s="56"/>
      <c r="F69" s="56"/>
      <c r="G69" s="56"/>
      <c r="H69" s="1"/>
      <c r="I69" s="1"/>
      <c r="J69" s="30"/>
      <c r="K69" s="70"/>
      <c r="L69" s="70"/>
      <c r="M69" s="70"/>
      <c r="N69" s="70"/>
      <c r="O69" s="70"/>
      <c r="P69" s="70"/>
      <c r="Q69" s="70"/>
      <c r="R69" s="70"/>
      <c r="S69" s="70"/>
    </row>
    <row r="70" spans="1:19" s="70" customFormat="1" x14ac:dyDescent="0.25"/>
    <row r="71" spans="1:19" s="70" customFormat="1" x14ac:dyDescent="0.25">
      <c r="A71" s="30"/>
      <c r="B71" s="29"/>
      <c r="C71" s="29"/>
      <c r="D71" s="30"/>
      <c r="K71" s="30"/>
      <c r="L71" s="29"/>
      <c r="M71" s="29"/>
      <c r="N71" s="30"/>
    </row>
    <row r="72" spans="1:19" s="70" customFormat="1" x14ac:dyDescent="0.25">
      <c r="A72" s="32" t="s">
        <v>36</v>
      </c>
    </row>
    <row r="73" spans="1:19" x14ac:dyDescent="0.25">
      <c r="A73" s="32" t="s">
        <v>37</v>
      </c>
      <c r="B73" s="44"/>
      <c r="C73" s="57"/>
      <c r="D73" s="58"/>
      <c r="E73" s="44"/>
      <c r="F73" s="44"/>
      <c r="G73" s="44"/>
      <c r="I73" s="45"/>
      <c r="J73" s="46"/>
      <c r="K73" s="70"/>
      <c r="L73" s="70"/>
      <c r="M73" s="70"/>
      <c r="N73" s="70"/>
      <c r="O73" s="44"/>
      <c r="P73" s="44"/>
      <c r="Q73" s="44"/>
      <c r="S73" s="45"/>
    </row>
    <row r="74" spans="1:19" x14ac:dyDescent="0.25">
      <c r="A74" s="32" t="s">
        <v>38</v>
      </c>
      <c r="B74" s="46"/>
      <c r="C74" s="70"/>
      <c r="D74" s="45"/>
      <c r="E74" s="44"/>
      <c r="F74" s="44"/>
      <c r="G74" s="46"/>
      <c r="I74" s="45"/>
      <c r="J74" s="46"/>
      <c r="K74" s="70"/>
      <c r="L74" s="70"/>
      <c r="M74" s="70"/>
      <c r="N74" s="70"/>
      <c r="O74" s="44"/>
      <c r="P74" s="44"/>
      <c r="Q74" s="46"/>
      <c r="S74" s="45"/>
    </row>
    <row r="75" spans="1:19" x14ac:dyDescent="0.25">
      <c r="A75" s="32" t="s">
        <v>39</v>
      </c>
      <c r="B75" s="46"/>
      <c r="C75" s="47"/>
      <c r="D75" s="45"/>
      <c r="E75" s="44"/>
      <c r="F75" s="44"/>
      <c r="G75" s="48"/>
      <c r="I75" s="45"/>
      <c r="J75" s="46"/>
      <c r="K75" s="70"/>
      <c r="L75" s="70"/>
      <c r="M75" s="70"/>
      <c r="N75" s="70"/>
      <c r="O75" s="44"/>
      <c r="P75" s="44"/>
      <c r="Q75" s="48"/>
      <c r="S75" s="45"/>
    </row>
    <row r="76" spans="1:19" x14ac:dyDescent="0.25">
      <c r="A76" s="33" t="s">
        <v>40</v>
      </c>
      <c r="B76" s="44"/>
      <c r="C76" s="44"/>
      <c r="D76" s="49"/>
      <c r="E76" s="44"/>
      <c r="F76" s="44"/>
      <c r="G76" s="46"/>
      <c r="I76" s="45"/>
      <c r="J76" s="46"/>
      <c r="K76" s="70"/>
      <c r="L76" s="70"/>
      <c r="M76" s="70"/>
      <c r="N76" s="70"/>
      <c r="O76" s="44"/>
      <c r="P76" s="44"/>
      <c r="Q76" s="46"/>
      <c r="S76" s="45"/>
    </row>
    <row r="77" spans="1:19" x14ac:dyDescent="0.25">
      <c r="I77" s="50"/>
      <c r="J77" s="51"/>
      <c r="S77" s="50"/>
    </row>
    <row r="78" spans="1:19" x14ac:dyDescent="0.25">
      <c r="I78" s="52"/>
      <c r="J78" s="51"/>
      <c r="S78" s="52"/>
    </row>
    <row r="79" spans="1:19" x14ac:dyDescent="0.25">
      <c r="I79" s="52"/>
      <c r="J79" s="51"/>
      <c r="S79" s="52"/>
    </row>
    <row r="80" spans="1:19" x14ac:dyDescent="0.25">
      <c r="I80" s="52"/>
      <c r="J80" s="51"/>
      <c r="S80" s="52"/>
    </row>
    <row r="81" spans="9:19" x14ac:dyDescent="0.25">
      <c r="I81" s="45"/>
      <c r="J81" s="46"/>
      <c r="S81" s="45"/>
    </row>
    <row r="82" spans="9:19" x14ac:dyDescent="0.25">
      <c r="I82" s="53"/>
      <c r="J82" s="54"/>
      <c r="S82" s="53"/>
    </row>
    <row r="83" spans="9:19" x14ac:dyDescent="0.25">
      <c r="I83" s="53"/>
      <c r="J83" s="54"/>
      <c r="S83" s="53"/>
    </row>
  </sheetData>
  <sheetProtection password="E156" sheet="1" objects="1" scenarios="1"/>
  <mergeCells count="28">
    <mergeCell ref="A5:I5"/>
    <mergeCell ref="K5:S5"/>
    <mergeCell ref="A67:G67"/>
    <mergeCell ref="N29:O29"/>
    <mergeCell ref="R29:R30"/>
    <mergeCell ref="S29:S30"/>
    <mergeCell ref="A6:H6"/>
    <mergeCell ref="K6:R6"/>
    <mergeCell ref="K29:K30"/>
    <mergeCell ref="L29:L30"/>
    <mergeCell ref="M29:M30"/>
    <mergeCell ref="P29:P30"/>
    <mergeCell ref="Q29:Q30"/>
    <mergeCell ref="K27:M27"/>
    <mergeCell ref="A29:A30"/>
    <mergeCell ref="A65:G65"/>
    <mergeCell ref="A69:G69"/>
    <mergeCell ref="C73:D73"/>
    <mergeCell ref="F29:F30"/>
    <mergeCell ref="G29:G30"/>
    <mergeCell ref="B29:B30"/>
    <mergeCell ref="C29:C30"/>
    <mergeCell ref="A61:G61"/>
    <mergeCell ref="A27:C27"/>
    <mergeCell ref="D29:E29"/>
    <mergeCell ref="I29:I30"/>
    <mergeCell ref="A63:G63"/>
    <mergeCell ref="H29:H30"/>
  </mergeCells>
  <pageMargins left="0.7" right="0.7" top="0.75" bottom="0.75" header="0.3" footer="0.3"/>
  <pageSetup paperSize="42949672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Revisions</vt:lpstr>
      <vt:lpstr>Example 16-1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Stuart</dc:creator>
  <cp:lastModifiedBy>Hamilton, Stuart</cp:lastModifiedBy>
  <dcterms:created xsi:type="dcterms:W3CDTF">2008-11-12T22:05:50Z</dcterms:created>
  <dcterms:modified xsi:type="dcterms:W3CDTF">2017-04-09T00:12:52Z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