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45" windowWidth="18975" windowHeight="11760" activeTab="1"/>
  </bookViews>
  <sheets>
    <sheet name="Revisions" sheetId="17" r:id="rId1"/>
    <sheet name="Nomenclature" sheetId="12" r:id="rId2"/>
    <sheet name="Example 20-2" sheetId="3" r:id="rId3"/>
    <sheet name="Example 20-3" sheetId="5" r:id="rId4"/>
    <sheet name="Example 20-7" sheetId="14" r:id="rId5"/>
    <sheet name="Example 20-10" sheetId="13" r:id="rId6"/>
    <sheet name="Example 20-11" sheetId="15" r:id="rId7"/>
    <sheet name="Example 20-12" sheetId="16" r:id="rId8"/>
  </sheets>
  <calcPr calcId="145621"/>
</workbook>
</file>

<file path=xl/calcChain.xml><?xml version="1.0" encoding="utf-8"?>
<calcChain xmlns="http://schemas.openxmlformats.org/spreadsheetml/2006/main">
  <c r="N37" i="15" l="1"/>
  <c r="N85" i="13"/>
  <c r="F67" i="15" l="1"/>
  <c r="N67" i="15"/>
  <c r="F88" i="13"/>
  <c r="N88" i="13"/>
  <c r="N81" i="13"/>
  <c r="F81" i="13"/>
  <c r="E33" i="13"/>
  <c r="J31" i="5" l="1"/>
  <c r="K19" i="3" l="1"/>
  <c r="K32" i="13" l="1"/>
  <c r="M33" i="13" s="1"/>
  <c r="K37" i="5"/>
  <c r="J37" i="5"/>
  <c r="K36" i="5"/>
  <c r="J36" i="5"/>
  <c r="K35" i="5"/>
  <c r="J35" i="5"/>
  <c r="K34" i="5"/>
  <c r="J34" i="5"/>
  <c r="K33" i="5"/>
  <c r="J33" i="5"/>
  <c r="K32" i="5"/>
  <c r="J32" i="5"/>
  <c r="K31" i="5"/>
  <c r="L31" i="5"/>
  <c r="C32" i="5"/>
  <c r="C33" i="5"/>
  <c r="C34" i="5"/>
  <c r="C35" i="5"/>
  <c r="C36" i="5"/>
  <c r="C37" i="5"/>
  <c r="D37" i="5" s="1"/>
  <c r="C31" i="5"/>
  <c r="B32" i="5"/>
  <c r="D32" i="5" s="1"/>
  <c r="B33" i="5"/>
  <c r="B34" i="5"/>
  <c r="B35" i="5"/>
  <c r="B36" i="5"/>
  <c r="D36" i="5" s="1"/>
  <c r="B37" i="5"/>
  <c r="B31" i="5"/>
  <c r="D31" i="5" s="1"/>
  <c r="N11" i="15"/>
  <c r="N65" i="15" s="1"/>
  <c r="N69" i="15" s="1"/>
  <c r="N9" i="15"/>
  <c r="N71" i="15" s="1"/>
  <c r="F11" i="15"/>
  <c r="N32" i="16"/>
  <c r="N34" i="16"/>
  <c r="N30" i="16"/>
  <c r="N36" i="16" s="1"/>
  <c r="F32" i="16"/>
  <c r="F34" i="16"/>
  <c r="F30" i="16"/>
  <c r="F36" i="16"/>
  <c r="F9" i="15"/>
  <c r="F71" i="15" s="1"/>
  <c r="F37" i="15"/>
  <c r="N91" i="13"/>
  <c r="N77" i="13"/>
  <c r="N71" i="13"/>
  <c r="F91" i="13"/>
  <c r="F94" i="13" s="1"/>
  <c r="F77" i="13"/>
  <c r="J47" i="14"/>
  <c r="M46" i="14"/>
  <c r="L46" i="14"/>
  <c r="M44" i="14"/>
  <c r="L44" i="14"/>
  <c r="M43" i="14"/>
  <c r="L43" i="14"/>
  <c r="M42" i="14"/>
  <c r="L42" i="14"/>
  <c r="M41" i="14"/>
  <c r="M47" i="14"/>
  <c r="N53" i="14"/>
  <c r="L41" i="14"/>
  <c r="M40" i="14"/>
  <c r="L40" i="14"/>
  <c r="L47" i="14"/>
  <c r="B47" i="14"/>
  <c r="E41" i="14"/>
  <c r="E42" i="14"/>
  <c r="E43" i="14"/>
  <c r="E44" i="14"/>
  <c r="E46" i="14"/>
  <c r="E40" i="14"/>
  <c r="E47" i="14"/>
  <c r="F53" i="14"/>
  <c r="D41" i="14"/>
  <c r="D42" i="14"/>
  <c r="D43" i="14"/>
  <c r="D44" i="14"/>
  <c r="D46" i="14"/>
  <c r="D40" i="14"/>
  <c r="F71" i="13"/>
  <c r="D47" i="14"/>
  <c r="D33" i="5" l="1"/>
  <c r="N73" i="15"/>
  <c r="N76" i="15" s="1"/>
  <c r="N79" i="15" s="1"/>
  <c r="F65" i="15"/>
  <c r="F69" i="15" s="1"/>
  <c r="F73" i="15" s="1"/>
  <c r="F76" i="15" s="1"/>
  <c r="F79" i="15" s="1"/>
  <c r="N94" i="13"/>
  <c r="D35" i="5"/>
  <c r="L36" i="5"/>
  <c r="L35" i="5"/>
  <c r="L34" i="5"/>
  <c r="B38" i="5"/>
  <c r="D34" i="5"/>
  <c r="L33" i="5"/>
  <c r="L37" i="5"/>
  <c r="L32" i="5"/>
  <c r="J38" i="5"/>
  <c r="L38" i="5" l="1"/>
  <c r="N40" i="5" s="1"/>
  <c r="D38" i="5"/>
  <c r="F40" i="5" s="1"/>
</calcChain>
</file>

<file path=xl/sharedStrings.xml><?xml version="1.0" encoding="utf-8"?>
<sst xmlns="http://schemas.openxmlformats.org/spreadsheetml/2006/main" count="1341" uniqueCount="483">
  <si>
    <t>Nomenclature</t>
  </si>
  <si>
    <t>=</t>
  </si>
  <si>
    <t>d</t>
  </si>
  <si>
    <t>H</t>
  </si>
  <si>
    <t>D</t>
  </si>
  <si>
    <t>ρ</t>
  </si>
  <si>
    <t>L</t>
  </si>
  <si>
    <t>V</t>
  </si>
  <si>
    <t>X</t>
  </si>
  <si>
    <t>Q</t>
  </si>
  <si>
    <t>compressibility factor</t>
  </si>
  <si>
    <t>A</t>
  </si>
  <si>
    <t>B</t>
  </si>
  <si>
    <t>EOS</t>
  </si>
  <si>
    <t>G</t>
  </si>
  <si>
    <t>m dot</t>
  </si>
  <si>
    <t>MTZ</t>
  </si>
  <si>
    <t>MW</t>
  </si>
  <si>
    <t>N</t>
  </si>
  <si>
    <t>q</t>
  </si>
  <si>
    <t>T</t>
  </si>
  <si>
    <t>v</t>
  </si>
  <si>
    <t>W</t>
  </si>
  <si>
    <t>x</t>
  </si>
  <si>
    <t>y</t>
  </si>
  <si>
    <t>z</t>
  </si>
  <si>
    <t>γ</t>
  </si>
  <si>
    <t>μ</t>
  </si>
  <si>
    <t>Subscripts</t>
  </si>
  <si>
    <t>i</t>
  </si>
  <si>
    <t>p</t>
  </si>
  <si>
    <t>l</t>
  </si>
  <si>
    <t>t</t>
  </si>
  <si>
    <t>HC</t>
  </si>
  <si>
    <t>s</t>
  </si>
  <si>
    <t>R</t>
  </si>
  <si>
    <t>I</t>
  </si>
  <si>
    <t>rg</t>
  </si>
  <si>
    <t>f</t>
  </si>
  <si>
    <t>gravity correction factor for water content</t>
  </si>
  <si>
    <t>salinity correction factor for water content</t>
  </si>
  <si>
    <t>saturation correction factor for sieve</t>
  </si>
  <si>
    <t>temperature correction factor</t>
  </si>
  <si>
    <t>diameter, ft</t>
  </si>
  <si>
    <t>Equation of State</t>
  </si>
  <si>
    <t>latent heat of vaporization, Btu/lb</t>
  </si>
  <si>
    <t>vapor/solid equilibrium K-value</t>
  </si>
  <si>
    <t>length of packed bed, ft</t>
  </si>
  <si>
    <t>glycol flow rate, U.S. gal/hr</t>
  </si>
  <si>
    <t>length of packed bed mass transfer zone, ft</t>
  </si>
  <si>
    <t>length of packed bed saturation zone, ft</t>
  </si>
  <si>
    <t>mass flow rate, lb/hr</t>
  </si>
  <si>
    <t>mass transfer zone</t>
  </si>
  <si>
    <t>molecular weight</t>
  </si>
  <si>
    <t>molecular weight of inhibitor</t>
  </si>
  <si>
    <t>number of theoretical stages</t>
  </si>
  <si>
    <t>pressure drop, psi</t>
  </si>
  <si>
    <t>heat duty, Btu/hr</t>
  </si>
  <si>
    <t>regeneration heat loss duty, Btu/gal</t>
  </si>
  <si>
    <t>reflux heat duty, Btu/gal</t>
  </si>
  <si>
    <t>sensible heat, Btu/gal</t>
  </si>
  <si>
    <t>duty required to heat mole sieve to regeneration temperature, Btu</t>
  </si>
  <si>
    <t>duty required to heat vessel and piping to regeneration temperature, Btu</t>
  </si>
  <si>
    <t>total regeneration heat duty, Btu</t>
  </si>
  <si>
    <t>vaporization of water heat duty, Btu/gal</t>
  </si>
  <si>
    <t>desorption of water heat duty, Btu</t>
  </si>
  <si>
    <t>vapor velocity, ft/sec</t>
  </si>
  <si>
    <t>superficial vapor velocity, ft/min</t>
  </si>
  <si>
    <t>water content of gas, lb/MMscf</t>
  </si>
  <si>
    <t>water removed per cycle, lb</t>
  </si>
  <si>
    <t>mole fraction in the liquid phase</t>
  </si>
  <si>
    <t>mass fraction in the liquid phase</t>
  </si>
  <si>
    <t>mole fraction in the gas phase</t>
  </si>
  <si>
    <t>specific gravity</t>
  </si>
  <si>
    <t>viscosity, cp</t>
  </si>
  <si>
    <t>inlet</t>
  </si>
  <si>
    <t>o</t>
  </si>
  <si>
    <t>outlet</t>
  </si>
  <si>
    <t>liquid</t>
  </si>
  <si>
    <t>vapor</t>
  </si>
  <si>
    <t>total</t>
  </si>
  <si>
    <t>carbon dioxide</t>
  </si>
  <si>
    <t>hydrogen sulfide</t>
  </si>
  <si>
    <t>hydrocarbon</t>
  </si>
  <si>
    <t>solid phase</t>
  </si>
  <si>
    <t>lean inhibitor</t>
  </si>
  <si>
    <t>rich inhibitor</t>
  </si>
  <si>
    <t>inhibitor</t>
  </si>
  <si>
    <t>water</t>
  </si>
  <si>
    <t>hydrate</t>
  </si>
  <si>
    <t>regeneration</t>
  </si>
  <si>
    <t>feed</t>
  </si>
  <si>
    <t>permeate</t>
  </si>
  <si>
    <t>any component in a mixture</t>
  </si>
  <si>
    <t>Given Data:</t>
  </si>
  <si>
    <t>°F</t>
  </si>
  <si>
    <t>psia</t>
  </si>
  <si>
    <t>Rearranging,</t>
  </si>
  <si>
    <t>Intermediate Calculations (not shown)</t>
  </si>
  <si>
    <t>Mole Fraction HC</t>
  </si>
  <si>
    <r>
      <t>Mole Fraction CO</t>
    </r>
    <r>
      <rPr>
        <vertAlign val="subscript"/>
        <sz val="11"/>
        <rFont val="Times New Roman"/>
        <family val="1"/>
      </rPr>
      <t>2</t>
    </r>
  </si>
  <si>
    <t>Temperature</t>
  </si>
  <si>
    <t>Pressure</t>
  </si>
  <si>
    <t>lb/MMscf</t>
  </si>
  <si>
    <t>To determine Water Content</t>
  </si>
  <si>
    <t>Eq 20-1</t>
  </si>
  <si>
    <t>Component</t>
  </si>
  <si>
    <r>
      <t>C</t>
    </r>
    <r>
      <rPr>
        <vertAlign val="subscript"/>
        <sz val="11"/>
        <rFont val="Times New Roman"/>
        <family val="1"/>
      </rPr>
      <t>1</t>
    </r>
  </si>
  <si>
    <r>
      <t>C</t>
    </r>
    <r>
      <rPr>
        <vertAlign val="subscript"/>
        <sz val="11"/>
        <rFont val="Times New Roman"/>
        <family val="1"/>
      </rPr>
      <t>2</t>
    </r>
  </si>
  <si>
    <r>
      <t>C</t>
    </r>
    <r>
      <rPr>
        <vertAlign val="subscript"/>
        <sz val="11"/>
        <rFont val="Times New Roman"/>
        <family val="1"/>
      </rPr>
      <t>3</t>
    </r>
  </si>
  <si>
    <r>
      <t>iC</t>
    </r>
    <r>
      <rPr>
        <vertAlign val="subscript"/>
        <sz val="11"/>
        <rFont val="Times New Roman"/>
        <family val="1"/>
      </rPr>
      <t>4</t>
    </r>
  </si>
  <si>
    <r>
      <t>nC</t>
    </r>
    <r>
      <rPr>
        <vertAlign val="subscript"/>
        <sz val="11"/>
        <rFont val="Times New Roman"/>
        <family val="1"/>
      </rPr>
      <t>4</t>
    </r>
  </si>
  <si>
    <r>
      <t>N</t>
    </r>
    <r>
      <rPr>
        <vertAlign val="subscript"/>
        <sz val="11"/>
        <rFont val="Times New Roman"/>
        <family val="1"/>
      </rPr>
      <t>2</t>
    </r>
  </si>
  <si>
    <r>
      <t>CO</t>
    </r>
    <r>
      <rPr>
        <vertAlign val="subscript"/>
        <sz val="11"/>
        <rFont val="Times New Roman"/>
        <family val="1"/>
      </rPr>
      <t>2</t>
    </r>
  </si>
  <si>
    <r>
      <rPr>
        <sz val="11"/>
        <rFont val="Calibri"/>
        <family val="2"/>
      </rPr>
      <t>°</t>
    </r>
    <r>
      <rPr>
        <sz val="11"/>
        <rFont val="Times New Roman"/>
        <family val="1"/>
      </rPr>
      <t>F</t>
    </r>
  </si>
  <si>
    <t>To determine Specific Gravity</t>
  </si>
  <si>
    <r>
      <t>MW</t>
    </r>
    <r>
      <rPr>
        <vertAlign val="subscript"/>
        <sz val="11"/>
        <rFont val="Times New Roman"/>
        <family val="1"/>
      </rPr>
      <t>gas</t>
    </r>
    <r>
      <rPr>
        <sz val="11"/>
        <rFont val="Times New Roman"/>
        <family val="1"/>
      </rPr>
      <t>/MW</t>
    </r>
    <r>
      <rPr>
        <vertAlign val="subscript"/>
        <sz val="11"/>
        <rFont val="Times New Roman"/>
        <family val="1"/>
      </rPr>
      <t>air</t>
    </r>
  </si>
  <si>
    <t>To determine Molecular Weight of Gas</t>
  </si>
  <si>
    <t>Mole Fraction (y)</t>
  </si>
  <si>
    <t>Mole Weight (m)</t>
  </si>
  <si>
    <r>
      <t>MW</t>
    </r>
    <r>
      <rPr>
        <vertAlign val="subscript"/>
        <sz val="11"/>
        <rFont val="Times New Roman"/>
        <family val="1"/>
      </rPr>
      <t>gas</t>
    </r>
  </si>
  <si>
    <t>20.09/28.964</t>
  </si>
  <si>
    <r>
      <t>Example 20-10</t>
    </r>
    <r>
      <rPr>
        <sz val="11"/>
        <rFont val="Times New Roman"/>
        <family val="1"/>
      </rPr>
      <t xml:space="preserve"> -- 100 MMscfd of natural gas leaves an offshore platform at 100 </t>
    </r>
    <r>
      <rPr>
        <sz val="11"/>
        <rFont val="Calibri"/>
        <family val="2"/>
      </rPr>
      <t>°</t>
    </r>
    <r>
      <rPr>
        <sz val="11"/>
        <rFont val="Times New Roman"/>
        <family val="1"/>
      </rPr>
      <t xml:space="preserve">F and 1200 psia.  The gas comes onshore at 40 </t>
    </r>
    <r>
      <rPr>
        <sz val="11"/>
        <rFont val="Calibri"/>
        <family val="2"/>
      </rPr>
      <t>°</t>
    </r>
    <r>
      <rPr>
        <sz val="11"/>
        <rFont val="Times New Roman"/>
        <family val="1"/>
      </rPr>
      <t xml:space="preserve">F and 900 psia.  The hydrate temperature of the gas is 65 </t>
    </r>
    <r>
      <rPr>
        <sz val="11"/>
        <rFont val="Calibri"/>
        <family val="2"/>
      </rPr>
      <t>°</t>
    </r>
    <r>
      <rPr>
        <sz val="11"/>
        <rFont val="Times New Roman"/>
        <family val="1"/>
      </rPr>
      <t>F.  Associated condensate production is 10 Bbl/MMscf.  The condensate has an API gravity of 50 and a MW of 140.  Calculate the amount of methanol and 80 wt% EG inhibitor required to prevent hydrate formation in the pipeline.</t>
    </r>
  </si>
  <si>
    <t>MMscfd</t>
  </si>
  <si>
    <t>Condensate Production</t>
  </si>
  <si>
    <t>Bbl/MMscf</t>
  </si>
  <si>
    <t>API Gravity</t>
  </si>
  <si>
    <r>
      <t>Example 20-12</t>
    </r>
    <r>
      <rPr>
        <sz val="11"/>
        <rFont val="Times New Roman"/>
        <family val="1"/>
      </rPr>
      <t xml:space="preserve"> -- Determine reboiler duty for conditions in the previous example.  Assume the rich TEG temperature entering the regenerator is 300 </t>
    </r>
    <r>
      <rPr>
        <sz val="11"/>
        <rFont val="Calibri"/>
        <family val="2"/>
      </rPr>
      <t>°</t>
    </r>
    <r>
      <rPr>
        <sz val="11"/>
        <rFont val="Times New Roman"/>
        <family val="1"/>
      </rPr>
      <t xml:space="preserve">F and the reboiler temperature is 400 </t>
    </r>
    <r>
      <rPr>
        <sz val="11"/>
        <rFont val="Calibri"/>
        <family val="2"/>
      </rPr>
      <t>°</t>
    </r>
    <r>
      <rPr>
        <sz val="11"/>
        <rFont val="Times New Roman"/>
        <family val="1"/>
      </rPr>
      <t>F.</t>
    </r>
  </si>
  <si>
    <t>TEG Circulation Rate</t>
  </si>
  <si>
    <r>
      <t>(W</t>
    </r>
    <r>
      <rPr>
        <vertAlign val="subscript"/>
        <sz val="11"/>
        <rFont val="Times New Roman"/>
        <family val="1"/>
      </rPr>
      <t>in</t>
    </r>
    <r>
      <rPr>
        <sz val="11"/>
        <rFont val="Times New Roman"/>
        <family val="1"/>
      </rPr>
      <t>-W</t>
    </r>
    <r>
      <rPr>
        <vertAlign val="subscript"/>
        <sz val="11"/>
        <rFont val="Times New Roman"/>
        <family val="1"/>
      </rPr>
      <t>out</t>
    </r>
    <r>
      <rPr>
        <sz val="11"/>
        <rFont val="Times New Roman"/>
        <family val="1"/>
      </rPr>
      <t>)/W</t>
    </r>
    <r>
      <rPr>
        <vertAlign val="subscript"/>
        <sz val="11"/>
        <rFont val="Times New Roman"/>
        <family val="1"/>
      </rPr>
      <t>in</t>
    </r>
  </si>
  <si>
    <r>
      <t>Q</t>
    </r>
    <r>
      <rPr>
        <vertAlign val="subscript"/>
        <sz val="11"/>
        <rFont val="Times New Roman"/>
        <family val="1"/>
      </rPr>
      <t>s</t>
    </r>
  </si>
  <si>
    <r>
      <t>To determine Vaporization of Absorbed H</t>
    </r>
    <r>
      <rPr>
        <vertAlign val="subscript"/>
        <sz val="11"/>
        <rFont val="Times New Roman"/>
        <family val="1"/>
      </rPr>
      <t>2</t>
    </r>
    <r>
      <rPr>
        <sz val="11"/>
        <rFont val="Times New Roman"/>
        <family val="1"/>
      </rPr>
      <t>O</t>
    </r>
  </si>
  <si>
    <r>
      <t>Q</t>
    </r>
    <r>
      <rPr>
        <vertAlign val="subscript"/>
        <sz val="11"/>
        <rFont val="Times New Roman"/>
        <family val="1"/>
      </rPr>
      <t>v</t>
    </r>
  </si>
  <si>
    <r>
      <t>Q</t>
    </r>
    <r>
      <rPr>
        <vertAlign val="subscript"/>
        <sz val="11"/>
        <rFont val="Times New Roman"/>
        <family val="1"/>
      </rPr>
      <t>r</t>
    </r>
  </si>
  <si>
    <t>amount of molecular sieve required in saturation zone, lb</t>
  </si>
  <si>
    <r>
      <t>Temperature offshore T</t>
    </r>
    <r>
      <rPr>
        <vertAlign val="subscript"/>
        <sz val="11"/>
        <rFont val="Times New Roman"/>
        <family val="1"/>
      </rPr>
      <t>o</t>
    </r>
  </si>
  <si>
    <r>
      <t>Temperature onshore T</t>
    </r>
    <r>
      <rPr>
        <vertAlign val="subscript"/>
        <sz val="11"/>
        <rFont val="Times New Roman"/>
        <family val="1"/>
      </rPr>
      <t>on</t>
    </r>
  </si>
  <si>
    <r>
      <t>Hydrate Temperature T</t>
    </r>
    <r>
      <rPr>
        <vertAlign val="subscript"/>
        <sz val="11"/>
        <rFont val="Times New Roman"/>
        <family val="1"/>
      </rPr>
      <t>H</t>
    </r>
  </si>
  <si>
    <t>To determine amount of water condensed</t>
  </si>
  <si>
    <t>Water Condensed</t>
  </si>
  <si>
    <r>
      <t xml:space="preserve">f • </t>
    </r>
    <r>
      <rPr>
        <sz val="11"/>
        <rFont val="Calibri"/>
        <family val="2"/>
      </rPr>
      <t>Δ</t>
    </r>
    <r>
      <rPr>
        <sz val="11"/>
        <rFont val="Times New Roman"/>
        <family val="1"/>
      </rPr>
      <t>W</t>
    </r>
  </si>
  <si>
    <r>
      <t>(-129.6) • ln(x</t>
    </r>
    <r>
      <rPr>
        <vertAlign val="subscript"/>
        <sz val="11"/>
        <rFont val="Times New Roman"/>
        <family val="1"/>
      </rPr>
      <t>H2O</t>
    </r>
    <r>
      <rPr>
        <sz val="11"/>
        <rFont val="Times New Roman"/>
        <family val="1"/>
      </rPr>
      <t>)</t>
    </r>
  </si>
  <si>
    <r>
      <t>m</t>
    </r>
    <r>
      <rPr>
        <vertAlign val="subscript"/>
        <sz val="11"/>
        <rFont val="Times New Roman"/>
        <family val="1"/>
      </rPr>
      <t>I</t>
    </r>
  </si>
  <si>
    <r>
      <t>(X</t>
    </r>
    <r>
      <rPr>
        <vertAlign val="subscript"/>
        <sz val="11"/>
        <rFont val="Times New Roman"/>
        <family val="1"/>
      </rPr>
      <t>R</t>
    </r>
    <r>
      <rPr>
        <sz val="11"/>
        <rFont val="Times New Roman"/>
        <family val="1"/>
      </rPr>
      <t xml:space="preserve"> • m</t>
    </r>
    <r>
      <rPr>
        <vertAlign val="subscript"/>
        <sz val="11"/>
        <rFont val="Times New Roman"/>
        <family val="1"/>
      </rPr>
      <t>H2O</t>
    </r>
    <r>
      <rPr>
        <sz val="11"/>
        <rFont val="Times New Roman"/>
        <family val="1"/>
      </rPr>
      <t>)/(X</t>
    </r>
    <r>
      <rPr>
        <vertAlign val="subscript"/>
        <sz val="11"/>
        <rFont val="Times New Roman"/>
        <family val="1"/>
      </rPr>
      <t>L</t>
    </r>
    <r>
      <rPr>
        <sz val="11"/>
        <rFont val="Times New Roman"/>
        <family val="1"/>
      </rPr>
      <t>-X</t>
    </r>
    <r>
      <rPr>
        <vertAlign val="subscript"/>
        <sz val="11"/>
        <rFont val="Times New Roman"/>
        <family val="1"/>
      </rPr>
      <t>R</t>
    </r>
    <r>
      <rPr>
        <sz val="11"/>
        <rFont val="Times New Roman"/>
        <family val="1"/>
      </rPr>
      <t>)</t>
    </r>
  </si>
  <si>
    <r>
      <t>MW</t>
    </r>
    <r>
      <rPr>
        <vertAlign val="subscript"/>
        <sz val="11"/>
        <rFont val="Times New Roman"/>
        <family val="1"/>
      </rPr>
      <t>I</t>
    </r>
  </si>
  <si>
    <r>
      <t>X</t>
    </r>
    <r>
      <rPr>
        <vertAlign val="subscript"/>
        <sz val="11"/>
        <rFont val="Times New Roman"/>
        <family val="1"/>
      </rPr>
      <t>I</t>
    </r>
  </si>
  <si>
    <r>
      <t>(d • MW</t>
    </r>
    <r>
      <rPr>
        <vertAlign val="subscript"/>
        <sz val="11"/>
        <rFont val="Times New Roman"/>
        <family val="1"/>
      </rPr>
      <t>I</t>
    </r>
    <r>
      <rPr>
        <sz val="11"/>
        <rFont val="Times New Roman"/>
        <family val="1"/>
      </rPr>
      <t>)/(2335+d • MW</t>
    </r>
    <r>
      <rPr>
        <vertAlign val="subscript"/>
        <sz val="11"/>
        <rFont val="Times New Roman"/>
        <family val="1"/>
      </rPr>
      <t>I</t>
    </r>
    <r>
      <rPr>
        <sz val="11"/>
        <rFont val="Times New Roman"/>
        <family val="1"/>
      </rPr>
      <t>)</t>
    </r>
  </si>
  <si>
    <t>(25 • 32)/(2335+25 • 32)</t>
  </si>
  <si>
    <r>
      <t>Example 20-7</t>
    </r>
    <r>
      <rPr>
        <sz val="11"/>
        <rFont val="Times New Roman"/>
        <family val="1"/>
      </rPr>
      <t xml:space="preserve"> -- Calculate the pressure for hydrate formation at 50 </t>
    </r>
    <r>
      <rPr>
        <sz val="11"/>
        <rFont val="Calibri"/>
        <family val="2"/>
      </rPr>
      <t>°</t>
    </r>
    <r>
      <rPr>
        <sz val="11"/>
        <rFont val="Times New Roman"/>
        <family val="1"/>
      </rPr>
      <t>F for a gas with the following composition.</t>
    </r>
  </si>
  <si>
    <t>Mole Fraction</t>
  </si>
  <si>
    <t>Methane</t>
  </si>
  <si>
    <t>Ethane</t>
  </si>
  <si>
    <t>Propane</t>
  </si>
  <si>
    <t>Isobutane</t>
  </si>
  <si>
    <t>n-Butane</t>
  </si>
  <si>
    <t>Nitrogen</t>
  </si>
  <si>
    <t>Carbon Dioxide</t>
  </si>
  <si>
    <t>To determine Hydrate Pressure</t>
  </si>
  <si>
    <r>
      <rPr>
        <sz val="11"/>
        <rFont val="Calibri"/>
        <family val="2"/>
      </rPr>
      <t>∑</t>
    </r>
    <r>
      <rPr>
        <vertAlign val="subscript"/>
        <sz val="11"/>
        <rFont val="Calibri"/>
        <family val="2"/>
      </rPr>
      <t>i=1</t>
    </r>
    <r>
      <rPr>
        <vertAlign val="superscript"/>
        <sz val="11"/>
        <rFont val="Calibri"/>
        <family val="2"/>
      </rPr>
      <t>i=n</t>
    </r>
    <r>
      <rPr>
        <sz val="11"/>
        <rFont val="Times New Roman"/>
        <family val="1"/>
      </rPr>
      <t>(y</t>
    </r>
    <r>
      <rPr>
        <vertAlign val="subscript"/>
        <sz val="11"/>
        <rFont val="Times New Roman"/>
        <family val="1"/>
      </rPr>
      <t>i</t>
    </r>
    <r>
      <rPr>
        <sz val="11"/>
        <rFont val="Times New Roman"/>
        <family val="1"/>
      </rPr>
      <t>/K</t>
    </r>
    <r>
      <rPr>
        <vertAlign val="subscript"/>
        <sz val="11"/>
        <rFont val="Times New Roman"/>
        <family val="1"/>
      </rPr>
      <t>vs</t>
    </r>
    <r>
      <rPr>
        <sz val="11"/>
        <rFont val="Times New Roman"/>
        <family val="1"/>
      </rPr>
      <t>)</t>
    </r>
  </si>
  <si>
    <t>Total</t>
  </si>
  <si>
    <t>P by interpolation</t>
  </si>
  <si>
    <t>(0.979-1)/(300-P)</t>
  </si>
  <si>
    <t>(1-1.345)/(P-400)</t>
  </si>
  <si>
    <t>psi</t>
  </si>
  <si>
    <t>*</t>
  </si>
  <si>
    <t>* Infinity</t>
  </si>
  <si>
    <r>
      <t>x</t>
    </r>
    <r>
      <rPr>
        <vertAlign val="subscript"/>
        <sz val="11"/>
        <rFont val="Times New Roman"/>
        <family val="1"/>
      </rPr>
      <t>H2O</t>
    </r>
  </si>
  <si>
    <t>exp(d/-129.6)</t>
  </si>
  <si>
    <t>daily losses</t>
  </si>
  <si>
    <t>(0.275 • 4350)/(1-0.275)</t>
  </si>
  <si>
    <t>For 80 wt% EG</t>
  </si>
  <si>
    <t>(25 • 62)/(2335+25 • 62)</t>
  </si>
  <si>
    <t>(0.40 • 4350)/(0.8-0.4)</t>
  </si>
  <si>
    <t>lb/day</t>
  </si>
  <si>
    <t>%</t>
  </si>
  <si>
    <r>
      <t>MW</t>
    </r>
    <r>
      <rPr>
        <vertAlign val="subscript"/>
        <sz val="11"/>
        <rFont val="Times New Roman"/>
        <family val="1"/>
      </rPr>
      <t>80% EG</t>
    </r>
  </si>
  <si>
    <t>Weight Percent Methanol</t>
  </si>
  <si>
    <t>Vaporization losses</t>
  </si>
  <si>
    <r>
      <t>d</t>
    </r>
    <r>
      <rPr>
        <vertAlign val="subscript"/>
        <sz val="11"/>
        <rFont val="Times New Roman"/>
        <family val="1"/>
      </rPr>
      <t>80%EG</t>
    </r>
  </si>
  <si>
    <r>
      <t>d</t>
    </r>
    <r>
      <rPr>
        <vertAlign val="subscript"/>
        <sz val="11"/>
        <rFont val="Times New Roman"/>
        <family val="1"/>
      </rPr>
      <t>MeOH</t>
    </r>
  </si>
  <si>
    <t>mass frac</t>
  </si>
  <si>
    <t>ft/hr</t>
  </si>
  <si>
    <r>
      <t>Outlet Water Content W</t>
    </r>
    <r>
      <rPr>
        <vertAlign val="subscript"/>
        <sz val="11"/>
        <rFont val="Times New Roman"/>
        <family val="1"/>
      </rPr>
      <t>out</t>
    </r>
  </si>
  <si>
    <r>
      <t>gal TEG/lbH</t>
    </r>
    <r>
      <rPr>
        <vertAlign val="subscript"/>
        <sz val="11"/>
        <rFont val="Times New Roman"/>
        <family val="1"/>
      </rPr>
      <t>2</t>
    </r>
    <r>
      <rPr>
        <sz val="11"/>
        <rFont val="Times New Roman"/>
        <family val="1"/>
      </rPr>
      <t>O</t>
    </r>
  </si>
  <si>
    <t>lean TEG concentration</t>
  </si>
  <si>
    <t>wt%</t>
  </si>
  <si>
    <t>Water Removal Efficiency</t>
  </si>
  <si>
    <t>Number of bubble cap trays</t>
  </si>
  <si>
    <t>Height of Structured Packing</t>
  </si>
  <si>
    <t>From Section 7</t>
  </si>
  <si>
    <t>scfd</t>
  </si>
  <si>
    <t>(30000 • 0.65 • 28.97)/(379.5 • 24)</t>
  </si>
  <si>
    <t>lb/hr</t>
  </si>
  <si>
    <t>For bubble cap trays</t>
  </si>
  <si>
    <t>For structured packing</t>
  </si>
  <si>
    <r>
      <t>C</t>
    </r>
    <r>
      <rPr>
        <vertAlign val="subscript"/>
        <sz val="11"/>
        <rFont val="Times New Roman"/>
        <family val="1"/>
      </rPr>
      <t>bubble cap</t>
    </r>
  </si>
  <si>
    <r>
      <t>C</t>
    </r>
    <r>
      <rPr>
        <vertAlign val="subscript"/>
        <sz val="11"/>
        <rFont val="Times New Roman"/>
        <family val="1"/>
      </rPr>
      <t>structured packing</t>
    </r>
  </si>
  <si>
    <t>ft</t>
  </si>
  <si>
    <r>
      <t>lb/ft</t>
    </r>
    <r>
      <rPr>
        <vertAlign val="superscript"/>
        <sz val="11"/>
        <rFont val="Times New Roman"/>
        <family val="1"/>
      </rPr>
      <t>3</t>
    </r>
  </si>
  <si>
    <r>
      <t>[(4 • A)/</t>
    </r>
    <r>
      <rPr>
        <sz val="11"/>
        <rFont val="Calibri"/>
        <family val="2"/>
      </rPr>
      <t>π</t>
    </r>
    <r>
      <rPr>
        <sz val="11"/>
        <rFont val="Times New Roman"/>
        <family val="1"/>
      </rPr>
      <t>]</t>
    </r>
    <r>
      <rPr>
        <vertAlign val="superscript"/>
        <sz val="11"/>
        <rFont val="Times New Roman"/>
        <family val="1"/>
      </rPr>
      <t>0.5</t>
    </r>
  </si>
  <si>
    <t>To determine Sensible Heat</t>
  </si>
  <si>
    <r>
      <t>mC</t>
    </r>
    <r>
      <rPr>
        <vertAlign val="subscript"/>
        <sz val="11"/>
        <rFont val="Times New Roman"/>
        <family val="1"/>
      </rPr>
      <t>p</t>
    </r>
    <r>
      <rPr>
        <sz val="11"/>
        <rFont val="Calibri"/>
        <family val="2"/>
      </rPr>
      <t>Δ</t>
    </r>
    <r>
      <rPr>
        <sz val="11"/>
        <rFont val="Times New Roman"/>
        <family val="1"/>
      </rPr>
      <t>t</t>
    </r>
  </si>
  <si>
    <r>
      <t>(</t>
    </r>
    <r>
      <rPr>
        <sz val="11"/>
        <rFont val="Calibri"/>
        <family val="2"/>
      </rPr>
      <t>ΔH</t>
    </r>
    <r>
      <rPr>
        <vertAlign val="subscript"/>
        <sz val="11"/>
        <rFont val="Calibri"/>
        <family val="2"/>
      </rPr>
      <t>vap</t>
    </r>
    <r>
      <rPr>
        <sz val="11"/>
        <rFont val="Calibri"/>
        <family val="2"/>
      </rPr>
      <t>)(ΔW)</t>
    </r>
  </si>
  <si>
    <r>
      <t>(Reflux Ratio)(Q</t>
    </r>
    <r>
      <rPr>
        <vertAlign val="subscript"/>
        <sz val="11"/>
        <rFont val="Times New Roman"/>
        <family val="1"/>
      </rPr>
      <t>v</t>
    </r>
    <r>
      <rPr>
        <sz val="11"/>
        <rFont val="Times New Roman"/>
        <family val="1"/>
      </rPr>
      <t>)</t>
    </r>
  </si>
  <si>
    <t>lb/gal</t>
  </si>
  <si>
    <r>
      <t>C</t>
    </r>
    <r>
      <rPr>
        <vertAlign val="subscript"/>
        <sz val="11"/>
        <rFont val="Times New Roman"/>
        <family val="1"/>
      </rPr>
      <t>p</t>
    </r>
  </si>
  <si>
    <r>
      <t xml:space="preserve">Btu/lb </t>
    </r>
    <r>
      <rPr>
        <sz val="11"/>
        <rFont val="Calibri"/>
        <family val="2"/>
      </rPr>
      <t>°F</t>
    </r>
  </si>
  <si>
    <t>(9.3 • 0.665) • (400-300)</t>
  </si>
  <si>
    <t>Btu/gal</t>
  </si>
  <si>
    <t>(0.25 • 323)</t>
  </si>
  <si>
    <r>
      <t>gal TEG/lb H</t>
    </r>
    <r>
      <rPr>
        <vertAlign val="subscript"/>
        <sz val="11"/>
        <rFont val="Times New Roman"/>
        <family val="1"/>
      </rPr>
      <t>2</t>
    </r>
    <r>
      <rPr>
        <sz val="11"/>
        <rFont val="Times New Roman"/>
        <family val="1"/>
      </rPr>
      <t>O</t>
    </r>
  </si>
  <si>
    <t>(618 + 323 + 81) • (1.1)</t>
  </si>
  <si>
    <t xml:space="preserve">To determine Condenser Duty </t>
  </si>
  <si>
    <r>
      <rPr>
        <sz val="11"/>
        <rFont val="Calibri"/>
        <family val="2"/>
      </rPr>
      <t>ΔH</t>
    </r>
    <r>
      <rPr>
        <vertAlign val="subscript"/>
        <sz val="11"/>
        <rFont val="Times New Roman"/>
        <family val="1"/>
      </rPr>
      <t>vap of H2O</t>
    </r>
  </si>
  <si>
    <r>
      <t>MW</t>
    </r>
    <r>
      <rPr>
        <vertAlign val="subscript"/>
        <sz val="11"/>
        <rFont val="Times New Roman"/>
        <family val="1"/>
      </rPr>
      <t>air</t>
    </r>
  </si>
  <si>
    <t>lb/lb mol</t>
  </si>
  <si>
    <r>
      <t>MW</t>
    </r>
    <r>
      <rPr>
        <vertAlign val="subscript"/>
        <sz val="11"/>
        <rFont val="Times New Roman"/>
        <family val="1"/>
      </rPr>
      <t>H2O</t>
    </r>
  </si>
  <si>
    <t>Btu/lb</t>
  </si>
  <si>
    <t>(965/3)</t>
  </si>
  <si>
    <r>
      <t>g/cm</t>
    </r>
    <r>
      <rPr>
        <vertAlign val="superscript"/>
        <sz val="11"/>
        <rFont val="Times New Roman"/>
        <family val="1"/>
      </rPr>
      <t>3</t>
    </r>
  </si>
  <si>
    <t>1.119/0.016</t>
  </si>
  <si>
    <t>°R</t>
  </si>
  <si>
    <t>62024/6643</t>
  </si>
  <si>
    <t>Feed                            f</t>
  </si>
  <si>
    <r>
      <t>Specific Gravity      sp gr</t>
    </r>
    <r>
      <rPr>
        <vertAlign val="subscript"/>
        <sz val="11"/>
        <rFont val="Times New Roman"/>
        <family val="1"/>
      </rPr>
      <t>g</t>
    </r>
  </si>
  <si>
    <t>Temperature               T</t>
  </si>
  <si>
    <t>Pressure                     P</t>
  </si>
  <si>
    <r>
      <t>y</t>
    </r>
    <r>
      <rPr>
        <vertAlign val="subscript"/>
        <sz val="11"/>
        <rFont val="Times New Roman"/>
        <family val="1"/>
      </rPr>
      <t>C1</t>
    </r>
    <r>
      <rPr>
        <sz val="11"/>
        <rFont val="Times New Roman"/>
        <family val="1"/>
      </rPr>
      <t>m</t>
    </r>
    <r>
      <rPr>
        <vertAlign val="subscript"/>
        <sz val="11"/>
        <rFont val="Times New Roman"/>
        <family val="1"/>
      </rPr>
      <t>C1</t>
    </r>
    <r>
      <rPr>
        <sz val="11"/>
        <rFont val="Times New Roman"/>
        <family val="1"/>
      </rPr>
      <t>+y</t>
    </r>
    <r>
      <rPr>
        <vertAlign val="subscript"/>
        <sz val="11"/>
        <rFont val="Times New Roman"/>
        <family val="1"/>
      </rPr>
      <t>C2</t>
    </r>
    <r>
      <rPr>
        <sz val="11"/>
        <rFont val="Times New Roman"/>
        <family val="1"/>
      </rPr>
      <t>m</t>
    </r>
    <r>
      <rPr>
        <vertAlign val="subscript"/>
        <sz val="11"/>
        <rFont val="Times New Roman"/>
        <family val="1"/>
      </rPr>
      <t>C2</t>
    </r>
    <r>
      <rPr>
        <sz val="11"/>
        <rFont val="Times New Roman"/>
        <family val="1"/>
      </rPr>
      <t>+y</t>
    </r>
    <r>
      <rPr>
        <vertAlign val="subscript"/>
        <sz val="11"/>
        <rFont val="Times New Roman"/>
        <family val="1"/>
      </rPr>
      <t>C3</t>
    </r>
    <r>
      <rPr>
        <sz val="11"/>
        <rFont val="Times New Roman"/>
        <family val="1"/>
      </rPr>
      <t>m</t>
    </r>
    <r>
      <rPr>
        <vertAlign val="subscript"/>
        <sz val="11"/>
        <rFont val="Times New Roman"/>
        <family val="1"/>
      </rPr>
      <t>C3</t>
    </r>
    <r>
      <rPr>
        <sz val="11"/>
        <rFont val="Times New Roman"/>
        <family val="1"/>
      </rPr>
      <t>+y</t>
    </r>
    <r>
      <rPr>
        <vertAlign val="subscript"/>
        <sz val="11"/>
        <rFont val="Times New Roman"/>
        <family val="1"/>
      </rPr>
      <t>iC4</t>
    </r>
    <r>
      <rPr>
        <sz val="11"/>
        <rFont val="Times New Roman"/>
        <family val="1"/>
      </rPr>
      <t>m</t>
    </r>
    <r>
      <rPr>
        <vertAlign val="subscript"/>
        <sz val="11"/>
        <rFont val="Times New Roman"/>
        <family val="1"/>
      </rPr>
      <t>iC4</t>
    </r>
    <r>
      <rPr>
        <sz val="11"/>
        <rFont val="Times New Roman"/>
        <family val="1"/>
      </rPr>
      <t>+y</t>
    </r>
    <r>
      <rPr>
        <vertAlign val="subscript"/>
        <sz val="11"/>
        <rFont val="Times New Roman"/>
        <family val="1"/>
      </rPr>
      <t>nC4</t>
    </r>
    <r>
      <rPr>
        <sz val="11"/>
        <rFont val="Times New Roman"/>
        <family val="1"/>
      </rPr>
      <t>m</t>
    </r>
    <r>
      <rPr>
        <vertAlign val="subscript"/>
        <sz val="11"/>
        <rFont val="Times New Roman"/>
        <family val="1"/>
      </rPr>
      <t>nC4</t>
    </r>
    <r>
      <rPr>
        <sz val="11"/>
        <rFont val="Times New Roman"/>
        <family val="1"/>
      </rPr>
      <t>+y</t>
    </r>
    <r>
      <rPr>
        <vertAlign val="subscript"/>
        <sz val="11"/>
        <rFont val="Times New Roman"/>
        <family val="1"/>
      </rPr>
      <t>N2</t>
    </r>
    <r>
      <rPr>
        <sz val="11"/>
        <rFont val="Times New Roman"/>
        <family val="1"/>
      </rPr>
      <t>m</t>
    </r>
    <r>
      <rPr>
        <vertAlign val="subscript"/>
        <sz val="11"/>
        <rFont val="Times New Roman"/>
        <family val="1"/>
      </rPr>
      <t>N2</t>
    </r>
    <r>
      <rPr>
        <sz val="11"/>
        <rFont val="Times New Roman"/>
        <family val="1"/>
      </rPr>
      <t>+y</t>
    </r>
    <r>
      <rPr>
        <vertAlign val="subscript"/>
        <sz val="11"/>
        <rFont val="Times New Roman"/>
        <family val="1"/>
      </rPr>
      <t>CO2</t>
    </r>
    <r>
      <rPr>
        <sz val="11"/>
        <rFont val="Times New Roman"/>
        <family val="1"/>
      </rPr>
      <t>m</t>
    </r>
    <r>
      <rPr>
        <vertAlign val="subscript"/>
        <sz val="11"/>
        <rFont val="Times New Roman"/>
        <family val="1"/>
      </rPr>
      <t>CO2</t>
    </r>
    <r>
      <rPr>
        <sz val="11"/>
        <rFont val="Times New Roman"/>
        <family val="1"/>
      </rPr>
      <t>+y</t>
    </r>
    <r>
      <rPr>
        <vertAlign val="subscript"/>
        <sz val="11"/>
        <rFont val="Times New Roman"/>
        <family val="1"/>
      </rPr>
      <t>Ci</t>
    </r>
    <r>
      <rPr>
        <sz val="11"/>
        <rFont val="Times New Roman"/>
        <family val="1"/>
      </rPr>
      <t>m</t>
    </r>
    <r>
      <rPr>
        <vertAlign val="subscript"/>
        <sz val="11"/>
        <rFont val="Times New Roman"/>
        <family val="1"/>
      </rPr>
      <t>Ci</t>
    </r>
  </si>
  <si>
    <t>Temperature T</t>
  </si>
  <si>
    <t>Temperature    T</t>
  </si>
  <si>
    <t>Feed                          f</t>
  </si>
  <si>
    <r>
      <t>Pressure offshore       P</t>
    </r>
    <r>
      <rPr>
        <vertAlign val="subscript"/>
        <sz val="11"/>
        <rFont val="Times New Roman"/>
        <family val="1"/>
      </rPr>
      <t>o</t>
    </r>
  </si>
  <si>
    <r>
      <t>Pressure onshore       P</t>
    </r>
    <r>
      <rPr>
        <vertAlign val="subscript"/>
        <sz val="11"/>
        <rFont val="Times New Roman"/>
        <family val="1"/>
      </rPr>
      <t>on</t>
    </r>
  </si>
  <si>
    <r>
      <t>Molecular Weight   MW</t>
    </r>
    <r>
      <rPr>
        <vertAlign val="subscript"/>
        <sz val="11"/>
        <rFont val="Times New Roman"/>
        <family val="1"/>
      </rPr>
      <t>g</t>
    </r>
  </si>
  <si>
    <t>Weight Percent         EG</t>
  </si>
  <si>
    <t>Compressiblity Factor       z</t>
  </si>
  <si>
    <r>
      <t>Outlet Water Content   W</t>
    </r>
    <r>
      <rPr>
        <vertAlign val="subscript"/>
        <sz val="11"/>
        <rFont val="Times New Roman"/>
        <family val="1"/>
      </rPr>
      <t>out</t>
    </r>
  </si>
  <si>
    <t>Pressure                          P</t>
  </si>
  <si>
    <t>Temperature                    T</t>
  </si>
  <si>
    <r>
      <t>Specific Gravity          sp gr</t>
    </r>
    <r>
      <rPr>
        <vertAlign val="subscript"/>
        <sz val="11"/>
        <rFont val="Times New Roman"/>
        <family val="1"/>
      </rPr>
      <t>g</t>
    </r>
  </si>
  <si>
    <t xml:space="preserve">Feed                                f </t>
  </si>
  <si>
    <r>
      <t>Density of H</t>
    </r>
    <r>
      <rPr>
        <vertAlign val="subscript"/>
        <sz val="11"/>
        <rFont val="Times New Roman"/>
        <family val="1"/>
      </rPr>
      <t>2</t>
    </r>
    <r>
      <rPr>
        <sz val="11"/>
        <rFont val="Times New Roman"/>
        <family val="1"/>
      </rPr>
      <t xml:space="preserve">O            </t>
    </r>
    <r>
      <rPr>
        <sz val="11"/>
        <rFont val="Calibri"/>
        <family val="2"/>
      </rPr>
      <t>ρ</t>
    </r>
    <r>
      <rPr>
        <vertAlign val="subscript"/>
        <sz val="11"/>
        <rFont val="Times New Roman"/>
        <family val="1"/>
      </rPr>
      <t>H2O</t>
    </r>
  </si>
  <si>
    <r>
      <t>Density of TEG                     ρ</t>
    </r>
    <r>
      <rPr>
        <vertAlign val="subscript"/>
        <sz val="11"/>
        <rFont val="Calibri"/>
        <family val="2"/>
      </rPr>
      <t>L</t>
    </r>
  </si>
  <si>
    <t>There are 2 theoretical stages since 2 stage eff is &gt; required eff.</t>
  </si>
  <si>
    <t>Rounding up to 99% wt%</t>
  </si>
  <si>
    <t>Rounding up to 99 wt%</t>
  </si>
  <si>
    <t>@4 trays per stage</t>
  </si>
  <si>
    <t>@5 feet per stage</t>
  </si>
  <si>
    <t>trays</t>
  </si>
  <si>
    <t>(600 • 18.01528)/(10.73 • 559.67 • 0.92 )</t>
  </si>
  <si>
    <t>m dot / G</t>
  </si>
  <si>
    <r>
      <t>Reboiler Temperature          T</t>
    </r>
    <r>
      <rPr>
        <vertAlign val="subscript"/>
        <sz val="11"/>
        <rFont val="Times New Roman"/>
        <family val="1"/>
      </rPr>
      <t>reb</t>
    </r>
  </si>
  <si>
    <r>
      <t>Regenerator Temperature    T</t>
    </r>
    <r>
      <rPr>
        <vertAlign val="subscript"/>
        <sz val="11"/>
        <rFont val="Times New Roman"/>
        <family val="1"/>
      </rPr>
      <t>reg</t>
    </r>
  </si>
  <si>
    <r>
      <t>m = ρ</t>
    </r>
    <r>
      <rPr>
        <vertAlign val="subscript"/>
        <sz val="11"/>
        <rFont val="Times New Roman"/>
        <family val="1"/>
      </rPr>
      <t>h2o*</t>
    </r>
    <r>
      <rPr>
        <sz val="11"/>
        <rFont val="Times New Roman"/>
        <family val="1"/>
      </rPr>
      <t>sg</t>
    </r>
    <r>
      <rPr>
        <vertAlign val="subscript"/>
        <sz val="11"/>
        <rFont val="Times New Roman"/>
        <family val="1"/>
      </rPr>
      <t xml:space="preserve">L                          </t>
    </r>
    <r>
      <rPr>
        <sz val="11"/>
        <rFont val="Times New Roman"/>
        <family val="1"/>
      </rPr>
      <t xml:space="preserve">       m</t>
    </r>
  </si>
  <si>
    <r>
      <t>mC</t>
    </r>
    <r>
      <rPr>
        <vertAlign val="subscript"/>
        <sz val="11"/>
        <rFont val="Times New Roman"/>
        <family val="1"/>
      </rPr>
      <t>p</t>
    </r>
    <r>
      <rPr>
        <sz val="11"/>
        <rFont val="Times New Roman"/>
        <family val="1"/>
      </rPr>
      <t>(T</t>
    </r>
    <r>
      <rPr>
        <vertAlign val="subscript"/>
        <sz val="11"/>
        <rFont val="Times New Roman"/>
        <family val="1"/>
      </rPr>
      <t>reb</t>
    </r>
    <r>
      <rPr>
        <sz val="11"/>
        <rFont val="Times New Roman"/>
        <family val="1"/>
      </rPr>
      <t xml:space="preserve"> - T</t>
    </r>
    <r>
      <rPr>
        <vertAlign val="subscript"/>
        <sz val="11"/>
        <rFont val="Times New Roman"/>
        <family val="1"/>
      </rPr>
      <t>reg</t>
    </r>
    <r>
      <rPr>
        <sz val="11"/>
        <rFont val="Times New Roman"/>
        <family val="1"/>
      </rPr>
      <t>)</t>
    </r>
  </si>
  <si>
    <t>TEG Circulation Rate          ΔW</t>
  </si>
  <si>
    <r>
      <t>(</t>
    </r>
    <r>
      <rPr>
        <sz val="11"/>
        <rFont val="Calibri"/>
        <family val="2"/>
      </rPr>
      <t>ΔH</t>
    </r>
    <r>
      <rPr>
        <vertAlign val="subscript"/>
        <sz val="11"/>
        <rFont val="Calibri"/>
        <family val="2"/>
      </rPr>
      <t>vap</t>
    </r>
    <r>
      <rPr>
        <sz val="11"/>
        <rFont val="Calibri"/>
        <family val="2"/>
      </rPr>
      <t>)(1/ΔW)</t>
    </r>
  </si>
  <si>
    <t>Reflux Ratio                         R</t>
  </si>
  <si>
    <t>Fig 20-4</t>
  </si>
  <si>
    <t>MW of gas</t>
  </si>
  <si>
    <t>Use Fig 20-4 to find intersection of T and P</t>
  </si>
  <si>
    <t>To determine amount of inhibitor, one must determine amount of water condensed.</t>
  </si>
  <si>
    <t>Win</t>
  </si>
  <si>
    <t>ΔW</t>
  </si>
  <si>
    <t>Tray spacing @ 24"</t>
  </si>
  <si>
    <t>Assumed</t>
  </si>
  <si>
    <t>Btu/lb - latent heat of vaporization constant</t>
  </si>
  <si>
    <r>
      <t>area, ft</t>
    </r>
    <r>
      <rPr>
        <vertAlign val="superscript"/>
        <sz val="11"/>
        <rFont val="Times New Roman"/>
        <family val="1"/>
      </rPr>
      <t>2</t>
    </r>
  </si>
  <si>
    <r>
      <t>S</t>
    </r>
    <r>
      <rPr>
        <vertAlign val="subscript"/>
        <sz val="11"/>
        <rFont val="Times New Roman"/>
        <family val="1"/>
      </rPr>
      <t>s</t>
    </r>
  </si>
  <si>
    <r>
      <t xml:space="preserve">temperature, </t>
    </r>
    <r>
      <rPr>
        <sz val="11"/>
        <rFont val="Calibri"/>
        <family val="2"/>
      </rPr>
      <t>°</t>
    </r>
    <r>
      <rPr>
        <sz val="11"/>
        <rFont val="Times New Roman"/>
        <family val="1"/>
      </rPr>
      <t>F</t>
    </r>
  </si>
  <si>
    <r>
      <t xml:space="preserve">heat capacity, Btu/(lb • </t>
    </r>
    <r>
      <rPr>
        <sz val="11"/>
        <rFont val="Calibri"/>
        <family val="2"/>
      </rPr>
      <t>°</t>
    </r>
    <r>
      <rPr>
        <sz val="11"/>
        <rFont val="Times New Roman"/>
        <family val="1"/>
      </rPr>
      <t>F)</t>
    </r>
  </si>
  <si>
    <r>
      <t>T</t>
    </r>
    <r>
      <rPr>
        <vertAlign val="subscript"/>
        <sz val="11"/>
        <rFont val="Times New Roman"/>
        <family val="1"/>
      </rPr>
      <t>rg</t>
    </r>
  </si>
  <si>
    <r>
      <t xml:space="preserve">regeneration gas temperature, </t>
    </r>
    <r>
      <rPr>
        <sz val="11"/>
        <rFont val="Calibri"/>
        <family val="2"/>
      </rPr>
      <t>°</t>
    </r>
    <r>
      <rPr>
        <sz val="11"/>
        <rFont val="Times New Roman"/>
        <family val="1"/>
      </rPr>
      <t>F</t>
    </r>
  </si>
  <si>
    <r>
      <t>C</t>
    </r>
    <r>
      <rPr>
        <vertAlign val="subscript"/>
        <sz val="11"/>
        <rFont val="Times New Roman"/>
        <family val="1"/>
      </rPr>
      <t>g</t>
    </r>
  </si>
  <si>
    <r>
      <t>C</t>
    </r>
    <r>
      <rPr>
        <vertAlign val="subscript"/>
        <sz val="11"/>
        <rFont val="Times New Roman"/>
        <family val="1"/>
      </rPr>
      <t>s</t>
    </r>
  </si>
  <si>
    <r>
      <t>C</t>
    </r>
    <r>
      <rPr>
        <vertAlign val="subscript"/>
        <sz val="11"/>
        <rFont val="Times New Roman"/>
        <family val="1"/>
      </rPr>
      <t>ss</t>
    </r>
  </si>
  <si>
    <r>
      <t>C</t>
    </r>
    <r>
      <rPr>
        <vertAlign val="subscript"/>
        <sz val="11"/>
        <rFont val="Times New Roman"/>
        <family val="1"/>
      </rPr>
      <t>T</t>
    </r>
  </si>
  <si>
    <r>
      <t>W</t>
    </r>
    <r>
      <rPr>
        <vertAlign val="subscript"/>
        <sz val="11"/>
        <rFont val="Times New Roman"/>
        <family val="1"/>
      </rPr>
      <t>r</t>
    </r>
  </si>
  <si>
    <r>
      <t xml:space="preserve">depression of the water dewpoint or the gas hydrate freezing point, </t>
    </r>
    <r>
      <rPr>
        <sz val="11"/>
        <rFont val="Calibri"/>
        <family val="2"/>
      </rPr>
      <t>°</t>
    </r>
    <r>
      <rPr>
        <sz val="11"/>
        <rFont val="Times New Roman"/>
        <family val="1"/>
      </rPr>
      <t>F</t>
    </r>
  </si>
  <si>
    <r>
      <t>F</t>
    </r>
    <r>
      <rPr>
        <vertAlign val="subscript"/>
        <sz val="11"/>
        <rFont val="Times New Roman"/>
        <family val="1"/>
      </rPr>
      <t>s</t>
    </r>
  </si>
  <si>
    <r>
      <t>sizing parameter for packed towers,                      [lb/(ft • sec)]</t>
    </r>
    <r>
      <rPr>
        <vertAlign val="superscript"/>
        <sz val="11"/>
        <rFont val="Times New Roman"/>
        <family val="1"/>
      </rPr>
      <t>1/2</t>
    </r>
  </si>
  <si>
    <r>
      <t>mass velocity, lb/(ft</t>
    </r>
    <r>
      <rPr>
        <vertAlign val="superscript"/>
        <sz val="11"/>
        <rFont val="Times New Roman"/>
        <family val="1"/>
      </rPr>
      <t>2</t>
    </r>
    <r>
      <rPr>
        <sz val="11"/>
        <rFont val="Times New Roman"/>
        <family val="1"/>
      </rPr>
      <t xml:space="preserve"> • hr)</t>
    </r>
  </si>
  <si>
    <r>
      <rPr>
        <sz val="11"/>
        <rFont val="Calibri"/>
        <family val="2"/>
      </rPr>
      <t>Δ</t>
    </r>
    <r>
      <rPr>
        <sz val="11"/>
        <rFont val="Times New Roman"/>
        <family val="1"/>
      </rPr>
      <t>H</t>
    </r>
  </si>
  <si>
    <r>
      <t>K</t>
    </r>
    <r>
      <rPr>
        <vertAlign val="subscript"/>
        <sz val="11"/>
        <rFont val="Times New Roman"/>
        <family val="1"/>
      </rPr>
      <t>vs</t>
    </r>
  </si>
  <si>
    <r>
      <t>density, lb/ft</t>
    </r>
    <r>
      <rPr>
        <vertAlign val="superscript"/>
        <sz val="11"/>
        <rFont val="Times New Roman"/>
        <family val="1"/>
      </rPr>
      <t>3</t>
    </r>
  </si>
  <si>
    <r>
      <t>L</t>
    </r>
    <r>
      <rPr>
        <vertAlign val="subscript"/>
        <sz val="11"/>
        <rFont val="Times New Roman"/>
        <family val="1"/>
      </rPr>
      <t>g</t>
    </r>
  </si>
  <si>
    <r>
      <t>L</t>
    </r>
    <r>
      <rPr>
        <vertAlign val="subscript"/>
        <sz val="11"/>
        <rFont val="Times New Roman"/>
        <family val="1"/>
      </rPr>
      <t>MTZ</t>
    </r>
  </si>
  <si>
    <r>
      <t>L</t>
    </r>
    <r>
      <rPr>
        <vertAlign val="subscript"/>
        <sz val="11"/>
        <rFont val="Times New Roman"/>
        <family val="1"/>
      </rPr>
      <t>s</t>
    </r>
  </si>
  <si>
    <r>
      <t>H</t>
    </r>
    <r>
      <rPr>
        <vertAlign val="subscript"/>
        <sz val="11"/>
        <rFont val="Times New Roman"/>
        <family val="1"/>
      </rPr>
      <t>2</t>
    </r>
    <r>
      <rPr>
        <sz val="11"/>
        <rFont val="Times New Roman"/>
        <family val="1"/>
      </rPr>
      <t>S</t>
    </r>
  </si>
  <si>
    <r>
      <rPr>
        <sz val="11"/>
        <rFont val="Calibri"/>
        <family val="2"/>
      </rPr>
      <t>Δ</t>
    </r>
    <r>
      <rPr>
        <sz val="11"/>
        <rFont val="Times New Roman"/>
        <family val="1"/>
      </rPr>
      <t>P</t>
    </r>
  </si>
  <si>
    <r>
      <t>actual gas flow rate, ft</t>
    </r>
    <r>
      <rPr>
        <vertAlign val="superscript"/>
        <sz val="11"/>
        <rFont val="Times New Roman"/>
        <family val="1"/>
      </rPr>
      <t>3</t>
    </r>
    <r>
      <rPr>
        <sz val="11"/>
        <rFont val="Times New Roman"/>
        <family val="1"/>
      </rPr>
      <t>/min</t>
    </r>
  </si>
  <si>
    <r>
      <t>Q</t>
    </r>
    <r>
      <rPr>
        <vertAlign val="subscript"/>
        <sz val="11"/>
        <rFont val="Times New Roman"/>
        <family val="1"/>
      </rPr>
      <t>hl</t>
    </r>
  </si>
  <si>
    <r>
      <t>H</t>
    </r>
    <r>
      <rPr>
        <vertAlign val="subscript"/>
        <sz val="11"/>
        <rFont val="Times New Roman"/>
        <family val="1"/>
      </rPr>
      <t>2</t>
    </r>
    <r>
      <rPr>
        <sz val="11"/>
        <rFont val="Times New Roman"/>
        <family val="1"/>
      </rPr>
      <t>O</t>
    </r>
  </si>
  <si>
    <r>
      <t>Q</t>
    </r>
    <r>
      <rPr>
        <vertAlign val="subscript"/>
        <sz val="11"/>
        <rFont val="Times New Roman"/>
        <family val="1"/>
      </rPr>
      <t>si</t>
    </r>
  </si>
  <si>
    <r>
      <t>Q</t>
    </r>
    <r>
      <rPr>
        <vertAlign val="subscript"/>
        <sz val="11"/>
        <rFont val="Times New Roman"/>
        <family val="1"/>
      </rPr>
      <t>st</t>
    </r>
  </si>
  <si>
    <r>
      <t>Q</t>
    </r>
    <r>
      <rPr>
        <vertAlign val="subscript"/>
        <sz val="11"/>
        <rFont val="Times New Roman"/>
        <family val="1"/>
      </rPr>
      <t>tr</t>
    </r>
  </si>
  <si>
    <r>
      <t>Q</t>
    </r>
    <r>
      <rPr>
        <vertAlign val="subscript"/>
        <sz val="11"/>
        <rFont val="Times New Roman"/>
        <family val="1"/>
      </rPr>
      <t>w</t>
    </r>
  </si>
  <si>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</si>
  <si>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</si>
  <si>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</si>
  <si>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</si>
  <si>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</si>
  <si>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r>
      <t>W</t>
    </r>
    <r>
      <rPr>
        <vertAlign val="subscript"/>
        <sz val="11"/>
        <rFont val="Times New Roman"/>
        <family val="1"/>
      </rPr>
      <t>HC</t>
    </r>
  </si>
  <si>
    <r>
      <t>P</t>
    </r>
    <r>
      <rPr>
        <vertAlign val="subscript"/>
        <sz val="11"/>
        <rFont val="Times New Roman"/>
        <family val="1"/>
      </rPr>
      <t>1</t>
    </r>
  </si>
  <si>
    <r>
      <t>P</t>
    </r>
    <r>
      <rPr>
        <vertAlign val="subscript"/>
        <sz val="11"/>
        <rFont val="Times New Roman"/>
        <family val="1"/>
      </rPr>
      <t>2</t>
    </r>
  </si>
  <si>
    <r>
      <t>K</t>
    </r>
    <r>
      <rPr>
        <b/>
        <vertAlign val="subscript"/>
        <sz val="11"/>
        <rFont val="Times New Roman"/>
        <family val="1"/>
      </rPr>
      <t>vs</t>
    </r>
    <r>
      <rPr>
        <b/>
        <sz val="11"/>
        <rFont val="Times New Roman"/>
        <family val="1"/>
      </rPr>
      <t xml:space="preserve"> at P</t>
    </r>
    <r>
      <rPr>
        <b/>
        <vertAlign val="subscript"/>
        <sz val="11"/>
        <rFont val="Times New Roman"/>
        <family val="1"/>
      </rPr>
      <t>1</t>
    </r>
  </si>
  <si>
    <r>
      <t>K</t>
    </r>
    <r>
      <rPr>
        <b/>
        <vertAlign val="subscript"/>
        <sz val="11"/>
        <rFont val="Times New Roman"/>
        <family val="1"/>
      </rPr>
      <t>vs</t>
    </r>
    <r>
      <rPr>
        <b/>
        <sz val="11"/>
        <rFont val="Times New Roman"/>
        <family val="1"/>
      </rPr>
      <t xml:space="preserve"> at P</t>
    </r>
    <r>
      <rPr>
        <b/>
        <vertAlign val="subscript"/>
        <sz val="11"/>
        <rFont val="Times New Roman"/>
        <family val="1"/>
      </rPr>
      <t>2</t>
    </r>
  </si>
  <si>
    <r>
      <t>y/K</t>
    </r>
    <r>
      <rPr>
        <b/>
        <vertAlign val="subscript"/>
        <sz val="11"/>
        <rFont val="Times New Roman"/>
        <family val="1"/>
      </rPr>
      <t xml:space="preserve">vs </t>
    </r>
    <r>
      <rPr>
        <b/>
        <sz val="11"/>
        <rFont val="Times New Roman"/>
        <family val="1"/>
      </rPr>
      <t>at P</t>
    </r>
    <r>
      <rPr>
        <b/>
        <vertAlign val="subscript"/>
        <sz val="11"/>
        <rFont val="Times New Roman"/>
        <family val="1"/>
      </rPr>
      <t>1</t>
    </r>
  </si>
  <si>
    <r>
      <t>y/K</t>
    </r>
    <r>
      <rPr>
        <b/>
        <vertAlign val="subscript"/>
        <sz val="11"/>
        <rFont val="Times New Roman"/>
        <family val="1"/>
      </rPr>
      <t>vs</t>
    </r>
    <r>
      <rPr>
        <b/>
        <sz val="11"/>
        <rFont val="Times New Roman"/>
        <family val="1"/>
      </rPr>
      <t xml:space="preserve"> at P</t>
    </r>
    <r>
      <rPr>
        <b/>
        <vertAlign val="subscript"/>
        <sz val="11"/>
        <rFont val="Times New Roman"/>
        <family val="1"/>
      </rPr>
      <t>2</t>
    </r>
  </si>
  <si>
    <r>
      <t xml:space="preserve">Interpolate to find Hydrate Pressure that makes </t>
    </r>
    <r>
      <rPr>
        <sz val="11"/>
        <rFont val="Calibri"/>
        <family val="2"/>
      </rPr>
      <t>∑</t>
    </r>
    <r>
      <rPr>
        <vertAlign val="subscript"/>
        <sz val="11"/>
        <rFont val="Times New Roman"/>
        <family val="1"/>
      </rPr>
      <t>i=1</t>
    </r>
    <r>
      <rPr>
        <vertAlign val="superscript"/>
        <sz val="11"/>
        <rFont val="Times New Roman"/>
        <family val="1"/>
      </rPr>
      <t>i=n</t>
    </r>
    <r>
      <rPr>
        <sz val="11"/>
        <rFont val="Times New Roman"/>
        <family val="1"/>
      </rPr>
      <t>(y</t>
    </r>
    <r>
      <rPr>
        <vertAlign val="subscript"/>
        <sz val="11"/>
        <rFont val="Times New Roman"/>
        <family val="1"/>
      </rPr>
      <t>i</t>
    </r>
    <r>
      <rPr>
        <sz val="11"/>
        <rFont val="Times New Roman"/>
        <family val="1"/>
      </rPr>
      <t>/K</t>
    </r>
    <r>
      <rPr>
        <vertAlign val="subscript"/>
        <sz val="11"/>
        <rFont val="Times New Roman"/>
        <family val="1"/>
      </rPr>
      <t>vs</t>
    </r>
    <r>
      <rPr>
        <sz val="11"/>
        <rFont val="Times New Roman"/>
        <family val="1"/>
      </rPr>
      <t>)=1 true</t>
    </r>
  </si>
  <si>
    <r>
      <t>P</t>
    </r>
    <r>
      <rPr>
        <vertAlign val="subscript"/>
        <sz val="11"/>
        <rFont val="Times New Roman"/>
        <family val="1"/>
      </rPr>
      <t>H</t>
    </r>
  </si>
  <si>
    <r>
      <t>W</t>
    </r>
    <r>
      <rPr>
        <vertAlign val="subscript"/>
        <sz val="11"/>
        <rFont val="Times New Roman"/>
        <family val="1"/>
      </rPr>
      <t>in</t>
    </r>
  </si>
  <si>
    <r>
      <t>C</t>
    </r>
    <r>
      <rPr>
        <vertAlign val="subscript"/>
        <sz val="11"/>
        <rFont val="Times New Roman"/>
        <family val="1"/>
      </rPr>
      <t>bubble cap</t>
    </r>
    <r>
      <rPr>
        <sz val="11"/>
        <rFont val="Times New Roman"/>
        <family val="1"/>
      </rPr>
      <t>[(</t>
    </r>
    <r>
      <rPr>
        <sz val="11"/>
        <rFont val="Calibri"/>
        <family val="2"/>
      </rPr>
      <t>ρ</t>
    </r>
    <r>
      <rPr>
        <vertAlign val="subscript"/>
        <sz val="11"/>
        <rFont val="Times New Roman"/>
        <family val="1"/>
      </rPr>
      <t>v</t>
    </r>
    <r>
      <rPr>
        <sz val="11"/>
        <rFont val="Times New Roman"/>
        <family val="1"/>
      </rPr>
      <t>(</t>
    </r>
    <r>
      <rPr>
        <sz val="11"/>
        <rFont val="Calibri"/>
        <family val="2"/>
      </rPr>
      <t>ρ</t>
    </r>
    <r>
      <rPr>
        <vertAlign val="subscript"/>
        <sz val="11"/>
        <rFont val="Times New Roman"/>
        <family val="1"/>
      </rPr>
      <t>L</t>
    </r>
    <r>
      <rPr>
        <sz val="11"/>
        <rFont val="Times New Roman"/>
        <family val="1"/>
      </rPr>
      <t>-</t>
    </r>
    <r>
      <rPr>
        <sz val="11"/>
        <rFont val="Calibri"/>
        <family val="2"/>
      </rPr>
      <t>ρ</t>
    </r>
    <r>
      <rPr>
        <vertAlign val="subscript"/>
        <sz val="11"/>
        <rFont val="Times New Roman"/>
        <family val="1"/>
      </rPr>
      <t>v</t>
    </r>
    <r>
      <rPr>
        <sz val="11"/>
        <rFont val="Times New Roman"/>
        <family val="1"/>
      </rPr>
      <t>)]</t>
    </r>
    <r>
      <rPr>
        <vertAlign val="superscript"/>
        <sz val="11"/>
        <rFont val="Times New Roman"/>
        <family val="1"/>
      </rPr>
      <t>0.5</t>
    </r>
  </si>
  <si>
    <r>
      <t>ρ</t>
    </r>
    <r>
      <rPr>
        <vertAlign val="subscript"/>
        <sz val="11"/>
        <rFont val="Calibri"/>
        <family val="2"/>
      </rPr>
      <t>L</t>
    </r>
  </si>
  <si>
    <r>
      <t>576 • [1.96 • (69.9-1.96)]</t>
    </r>
    <r>
      <rPr>
        <vertAlign val="superscript"/>
        <sz val="11"/>
        <rFont val="Times New Roman"/>
        <family val="1"/>
      </rPr>
      <t>0.5</t>
    </r>
  </si>
  <si>
    <r>
      <t>lb/ft</t>
    </r>
    <r>
      <rPr>
        <vertAlign val="superscript"/>
        <sz val="11"/>
        <rFont val="Times New Roman"/>
        <family val="1"/>
      </rPr>
      <t>2</t>
    </r>
    <r>
      <rPr>
        <sz val="11"/>
        <rFont val="Times New Roman"/>
        <family val="1"/>
      </rPr>
      <t xml:space="preserve"> • hr</t>
    </r>
  </si>
  <si>
    <r>
      <t>ft</t>
    </r>
    <r>
      <rPr>
        <vertAlign val="superscript"/>
        <sz val="11"/>
        <rFont val="Times New Roman"/>
        <family val="1"/>
      </rPr>
      <t>2</t>
    </r>
  </si>
  <si>
    <r>
      <t>[(4 • 9.3)/</t>
    </r>
    <r>
      <rPr>
        <sz val="11"/>
        <rFont val="Calibri"/>
        <family val="2"/>
      </rPr>
      <t>π</t>
    </r>
    <r>
      <rPr>
        <sz val="11"/>
        <rFont val="Times New Roman"/>
        <family val="1"/>
      </rPr>
      <t>]</t>
    </r>
    <r>
      <rPr>
        <vertAlign val="superscript"/>
        <sz val="11"/>
        <rFont val="Times New Roman"/>
        <family val="1"/>
      </rPr>
      <t>0.5</t>
    </r>
  </si>
  <si>
    <r>
      <t>[(576/1200)</t>
    </r>
    <r>
      <rPr>
        <vertAlign val="superscript"/>
        <sz val="11"/>
        <rFont val="Times New Roman"/>
        <family val="1"/>
      </rPr>
      <t>0.5</t>
    </r>
    <r>
      <rPr>
        <sz val="11"/>
        <rFont val="Times New Roman"/>
        <family val="1"/>
      </rPr>
      <t>](3.4)</t>
    </r>
  </si>
  <si>
    <r>
      <rPr>
        <sz val="11"/>
        <rFont val="Calibri"/>
        <family val="2"/>
      </rPr>
      <t>ρ</t>
    </r>
    <r>
      <rPr>
        <vertAlign val="subscript"/>
        <sz val="11"/>
        <rFont val="Times New Roman"/>
        <family val="1"/>
      </rPr>
      <t>v</t>
    </r>
  </si>
  <si>
    <r>
      <t>(P • MW</t>
    </r>
    <r>
      <rPr>
        <vertAlign val="subscript"/>
        <sz val="11"/>
        <rFont val="Times New Roman"/>
        <family val="1"/>
      </rPr>
      <t>h2o</t>
    </r>
    <r>
      <rPr>
        <sz val="11"/>
        <rFont val="Times New Roman"/>
        <family val="1"/>
      </rPr>
      <t>) / (10.73 • T • z)</t>
    </r>
  </si>
  <si>
    <r>
      <t>ρ</t>
    </r>
    <r>
      <rPr>
        <vertAlign val="subscript"/>
        <sz val="11"/>
        <rFont val="Times New Roman"/>
        <family val="1"/>
      </rPr>
      <t>v</t>
    </r>
    <r>
      <rPr>
        <sz val="11"/>
        <rFont val="Times New Roman"/>
        <family val="1"/>
      </rPr>
      <t>/0.016</t>
    </r>
  </si>
  <si>
    <r>
      <t>C[(</t>
    </r>
    <r>
      <rPr>
        <sz val="11"/>
        <rFont val="Calibri"/>
        <family val="2"/>
      </rPr>
      <t>ρ</t>
    </r>
    <r>
      <rPr>
        <vertAlign val="subscript"/>
        <sz val="11"/>
        <rFont val="Times New Roman"/>
        <family val="1"/>
      </rPr>
      <t>v</t>
    </r>
    <r>
      <rPr>
        <sz val="11"/>
        <rFont val="Times New Roman"/>
        <family val="1"/>
      </rPr>
      <t>(</t>
    </r>
    <r>
      <rPr>
        <sz val="11"/>
        <rFont val="Calibri"/>
        <family val="2"/>
      </rPr>
      <t>ρ</t>
    </r>
    <r>
      <rPr>
        <vertAlign val="subscript"/>
        <sz val="11"/>
        <rFont val="Times New Roman"/>
        <family val="1"/>
      </rPr>
      <t>L</t>
    </r>
    <r>
      <rPr>
        <sz val="11"/>
        <rFont val="Times New Roman"/>
        <family val="1"/>
      </rPr>
      <t>-</t>
    </r>
    <r>
      <rPr>
        <sz val="11"/>
        <rFont val="Calibri"/>
        <family val="2"/>
      </rPr>
      <t>ρ</t>
    </r>
    <r>
      <rPr>
        <vertAlign val="subscript"/>
        <sz val="11"/>
        <rFont val="Times New Roman"/>
        <family val="1"/>
      </rPr>
      <t>v</t>
    </r>
    <r>
      <rPr>
        <sz val="11"/>
        <rFont val="Times New Roman"/>
        <family val="1"/>
      </rPr>
      <t>)]</t>
    </r>
    <r>
      <rPr>
        <vertAlign val="superscript"/>
        <sz val="11"/>
        <rFont val="Times New Roman"/>
        <family val="1"/>
      </rPr>
      <t>0.5</t>
    </r>
  </si>
  <si>
    <r>
      <t>(f • sp gr</t>
    </r>
    <r>
      <rPr>
        <vertAlign val="subscript"/>
        <sz val="11"/>
        <rFont val="Times New Roman"/>
        <family val="1"/>
      </rPr>
      <t>g</t>
    </r>
    <r>
      <rPr>
        <sz val="11"/>
        <rFont val="Times New Roman"/>
        <family val="1"/>
      </rPr>
      <t xml:space="preserve"> • MW</t>
    </r>
    <r>
      <rPr>
        <vertAlign val="subscript"/>
        <sz val="11"/>
        <rFont val="Times New Roman"/>
        <family val="1"/>
      </rPr>
      <t>air</t>
    </r>
    <r>
      <rPr>
        <sz val="11"/>
        <rFont val="Times New Roman"/>
        <family val="1"/>
      </rPr>
      <t>)/(379.5 • 24)</t>
    </r>
  </si>
  <si>
    <r>
      <t>[(C</t>
    </r>
    <r>
      <rPr>
        <vertAlign val="subscript"/>
        <sz val="11"/>
        <rFont val="Times New Roman"/>
        <family val="1"/>
      </rPr>
      <t>bubble cap</t>
    </r>
    <r>
      <rPr>
        <sz val="11"/>
        <rFont val="Times New Roman"/>
        <family val="1"/>
      </rPr>
      <t>/C</t>
    </r>
    <r>
      <rPr>
        <vertAlign val="subscript"/>
        <sz val="11"/>
        <rFont val="Times New Roman"/>
        <family val="1"/>
      </rPr>
      <t>structured packing</t>
    </r>
    <r>
      <rPr>
        <sz val="11"/>
        <rFont val="Times New Roman"/>
        <family val="1"/>
      </rPr>
      <t>)</t>
    </r>
    <r>
      <rPr>
        <vertAlign val="superscript"/>
        <sz val="11"/>
        <rFont val="Times New Roman"/>
        <family val="1"/>
      </rPr>
      <t>0.5</t>
    </r>
    <r>
      <rPr>
        <sz val="11"/>
        <rFont val="Times New Roman"/>
        <family val="1"/>
      </rPr>
      <t>](D</t>
    </r>
    <r>
      <rPr>
        <vertAlign val="subscript"/>
        <sz val="11"/>
        <rFont val="Times New Roman"/>
        <family val="1"/>
      </rPr>
      <t>bubble cap</t>
    </r>
    <r>
      <rPr>
        <sz val="11"/>
        <rFont val="Times New Roman"/>
        <family val="1"/>
      </rPr>
      <t>)</t>
    </r>
  </si>
  <si>
    <r>
      <t>(R • Q</t>
    </r>
    <r>
      <rPr>
        <vertAlign val="subscript"/>
        <sz val="11"/>
        <rFont val="Times New Roman"/>
        <family val="1"/>
      </rPr>
      <t>v</t>
    </r>
    <r>
      <rPr>
        <sz val="11"/>
        <rFont val="Times New Roman"/>
        <family val="1"/>
      </rPr>
      <t>)</t>
    </r>
  </si>
  <si>
    <r>
      <t>(Q</t>
    </r>
    <r>
      <rPr>
        <vertAlign val="subscript"/>
        <sz val="11"/>
        <rFont val="Times New Roman"/>
        <family val="1"/>
      </rPr>
      <t>s</t>
    </r>
    <r>
      <rPr>
        <sz val="11"/>
        <rFont val="Times New Roman"/>
        <family val="1"/>
      </rPr>
      <t xml:space="preserve"> + Q</t>
    </r>
    <r>
      <rPr>
        <vertAlign val="subscript"/>
        <sz val="11"/>
        <rFont val="Times New Roman"/>
        <family val="1"/>
      </rPr>
      <t>v</t>
    </r>
    <r>
      <rPr>
        <sz val="11"/>
        <rFont val="Times New Roman"/>
        <family val="1"/>
      </rPr>
      <t xml:space="preserve"> + Q</t>
    </r>
    <r>
      <rPr>
        <vertAlign val="subscript"/>
        <sz val="11"/>
        <rFont val="Times New Roman"/>
        <family val="1"/>
      </rPr>
      <t>r</t>
    </r>
    <r>
      <rPr>
        <sz val="11"/>
        <rFont val="Times New Roman"/>
        <family val="1"/>
      </rPr>
      <t>) • (1.1)</t>
    </r>
  </si>
  <si>
    <r>
      <t>a</t>
    </r>
    <r>
      <rPr>
        <vertAlign val="subscript"/>
        <sz val="9"/>
        <rFont val="Times New Roman"/>
        <family val="1"/>
      </rPr>
      <t>H2O</t>
    </r>
    <r>
      <rPr>
        <sz val="9"/>
        <rFont val="Times New Roman"/>
        <family val="1"/>
      </rPr>
      <t>MEG</t>
    </r>
    <r>
      <rPr>
        <vertAlign val="superscript"/>
        <sz val="9"/>
        <rFont val="Times New Roman"/>
        <family val="1"/>
      </rPr>
      <t>sol</t>
    </r>
  </si>
  <si>
    <t>activity of water in MEG solution at system
T and P from Fig. 20-53</t>
  </si>
  <si>
    <t>constant in Equation 20-15</t>
  </si>
  <si>
    <t>EG</t>
  </si>
  <si>
    <t>ethylene glycol</t>
  </si>
  <si>
    <t>enthalpy, BTU/lb</t>
  </si>
  <si>
    <t>m</t>
  </si>
  <si>
    <t>mass, lb</t>
  </si>
  <si>
    <t>MEG</t>
  </si>
  <si>
    <t>Monoethylene glycol (commonly called EG)</t>
  </si>
  <si>
    <t>P</t>
  </si>
  <si>
    <t>pressure, psia</t>
  </si>
  <si>
    <t>thickness of the vessel wall, in.</t>
  </si>
  <si>
    <r>
      <t>v</t>
    </r>
    <r>
      <rPr>
        <vertAlign val="subscript"/>
        <sz val="11"/>
        <rFont val="Times New Roman"/>
        <family val="1"/>
      </rPr>
      <t>max</t>
    </r>
  </si>
  <si>
    <t>maximum velocity, ft/hr</t>
  </si>
  <si>
    <r>
      <t>V</t>
    </r>
    <r>
      <rPr>
        <vertAlign val="subscript"/>
        <sz val="11"/>
        <rFont val="Times New Roman"/>
        <family val="1"/>
      </rPr>
      <t>max</t>
    </r>
  </si>
  <si>
    <r>
      <t>volumetric vapor flow rate, ft</t>
    </r>
    <r>
      <rPr>
        <vertAlign val="superscript"/>
        <sz val="11"/>
        <rFont val="Times New Roman"/>
        <family val="1"/>
      </rPr>
      <t>3</t>
    </r>
    <r>
      <rPr>
        <sz val="11"/>
        <rFont val="Times New Roman"/>
        <family val="1"/>
      </rPr>
      <t>/hr</t>
    </r>
  </si>
  <si>
    <t>ẇ</t>
  </si>
  <si>
    <t>water rate, lb/hr</t>
  </si>
  <si>
    <t>ṁ</t>
  </si>
  <si>
    <r>
      <t>W</t>
    </r>
    <r>
      <rPr>
        <vertAlign val="subscript"/>
        <sz val="11"/>
        <rFont val="Times New Roman"/>
        <family val="1"/>
      </rPr>
      <t>bbl</t>
    </r>
  </si>
  <si>
    <r>
      <t>y</t>
    </r>
    <r>
      <rPr>
        <vertAlign val="subscript"/>
        <sz val="9"/>
        <rFont val="Times New Roman"/>
        <family val="1"/>
      </rPr>
      <t>H2O</t>
    </r>
    <r>
      <rPr>
        <vertAlign val="superscript"/>
        <sz val="9"/>
        <rFont val="Times New Roman"/>
        <family val="1"/>
      </rPr>
      <t>sat</t>
    </r>
  </si>
  <si>
    <t>water content of vapor above MEG solution at system T and P</t>
  </si>
  <si>
    <t>saturated water content of vapor at system T and P</t>
  </si>
  <si>
    <r>
      <t>Example 20-2</t>
    </r>
    <r>
      <rPr>
        <sz val="11"/>
        <rFont val="Times New Roman"/>
        <family val="1"/>
      </rPr>
      <t xml:space="preserve"> -- Determine the saturated water content of gas containing 79% CH</t>
    </r>
    <r>
      <rPr>
        <vertAlign val="subscript"/>
        <sz val="11"/>
        <rFont val="Times New Roman"/>
        <family val="1"/>
      </rPr>
      <t>4</t>
    </r>
    <r>
      <rPr>
        <sz val="11"/>
        <rFont val="Times New Roman"/>
        <family val="1"/>
      </rPr>
      <t>, 12% CO</t>
    </r>
    <r>
      <rPr>
        <vertAlign val="subscript"/>
        <sz val="11"/>
        <rFont val="Times New Roman"/>
        <family val="1"/>
      </rPr>
      <t>2</t>
    </r>
    <r>
      <rPr>
        <sz val="11"/>
        <rFont val="Times New Roman"/>
        <family val="1"/>
      </rPr>
      <t xml:space="preserve"> and 9% H</t>
    </r>
    <r>
      <rPr>
        <vertAlign val="subscript"/>
        <sz val="11"/>
        <rFont val="Times New Roman"/>
        <family val="1"/>
      </rPr>
      <t>2</t>
    </r>
    <r>
      <rPr>
        <sz val="11"/>
        <rFont val="Times New Roman"/>
        <family val="1"/>
      </rPr>
      <t xml:space="preserve">S @ 120 </t>
    </r>
    <r>
      <rPr>
        <sz val="11"/>
        <rFont val="Calibri"/>
        <family val="2"/>
      </rPr>
      <t>°</t>
    </r>
    <r>
      <rPr>
        <sz val="11"/>
        <rFont val="Times New Roman"/>
        <family val="1"/>
      </rPr>
      <t>F and 1500 psia.</t>
    </r>
  </si>
  <si>
    <r>
      <t>Mole Fraction H</t>
    </r>
    <r>
      <rPr>
        <vertAlign val="subscript"/>
        <sz val="11"/>
        <rFont val="Times New Roman"/>
        <family val="1"/>
      </rPr>
      <t>2</t>
    </r>
    <r>
      <rPr>
        <sz val="11"/>
        <rFont val="Times New Roman"/>
        <family val="1"/>
      </rPr>
      <t>S</t>
    </r>
  </si>
  <si>
    <r>
      <t>First, the acid gas composition must be converted to an equivalent H</t>
    </r>
    <r>
      <rPr>
        <vertAlign val="subscript"/>
        <sz val="11"/>
        <rFont val="Times New Roman"/>
        <family val="1"/>
      </rPr>
      <t>2</t>
    </r>
    <r>
      <rPr>
        <sz val="11"/>
        <rFont val="Times New Roman"/>
        <family val="1"/>
      </rPr>
      <t>S using Equation 20-1.</t>
    </r>
  </si>
  <si>
    <r>
      <t>(y</t>
    </r>
    <r>
      <rPr>
        <vertAlign val="subscript"/>
        <sz val="11"/>
        <rFont val="Times New Roman"/>
        <family val="1"/>
      </rPr>
      <t>CO2</t>
    </r>
    <r>
      <rPr>
        <sz val="11"/>
        <rFont val="Times New Roman"/>
        <family val="1"/>
      </rPr>
      <t>)(0.7) + (y</t>
    </r>
    <r>
      <rPr>
        <vertAlign val="subscript"/>
        <sz val="11"/>
        <rFont val="Times New Roman"/>
        <family val="1"/>
      </rPr>
      <t>H2S</t>
    </r>
    <r>
      <rPr>
        <sz val="11"/>
        <rFont val="Times New Roman"/>
        <family val="1"/>
      </rPr>
      <t>)</t>
    </r>
  </si>
  <si>
    <r>
      <t>y</t>
    </r>
    <r>
      <rPr>
        <vertAlign val="subscript"/>
        <sz val="11"/>
        <rFont val="Times New Roman"/>
        <family val="1"/>
      </rPr>
      <t xml:space="preserve">H2S </t>
    </r>
    <r>
      <rPr>
        <sz val="11"/>
        <rFont val="Times New Roman"/>
        <family val="1"/>
      </rPr>
      <t>(equiv)</t>
    </r>
  </si>
  <si>
    <t xml:space="preserve">(12)(0.7) + 9 </t>
  </si>
  <si>
    <t>= 17.4%</t>
  </si>
  <si>
    <t>Fig 20-9</t>
  </si>
  <si>
    <t>Intermediate Graphical Determinations</t>
  </si>
  <si>
    <t>Water content ratio</t>
  </si>
  <si>
    <t>(1.15 • 79)</t>
  </si>
  <si>
    <t>From graph</t>
  </si>
  <si>
    <r>
      <t>First, the acid gas composition must be converted to an equivalent H</t>
    </r>
    <r>
      <rPr>
        <vertAlign val="subscript"/>
        <sz val="11"/>
        <rFont val="Times New Roman"/>
        <family val="1"/>
      </rPr>
      <t>2</t>
    </r>
    <r>
      <rPr>
        <sz val="11"/>
        <rFont val="Times New Roman"/>
        <family val="1"/>
      </rPr>
      <t>S using 
Equation 20-1.</t>
    </r>
  </si>
  <si>
    <r>
      <t>Example 20-3</t>
    </r>
    <r>
      <rPr>
        <sz val="11"/>
        <rFont val="Times New Roman"/>
        <family val="1"/>
      </rPr>
      <t xml:space="preserve"> -- Find the pressure at which hydrate forms for a gas with the following composition. T = 50 </t>
    </r>
    <r>
      <rPr>
        <sz val="11"/>
        <rFont val="Calibri"/>
        <family val="2"/>
      </rPr>
      <t>°</t>
    </r>
    <r>
      <rPr>
        <sz val="11"/>
        <rFont val="Times New Roman"/>
        <family val="1"/>
      </rPr>
      <t>F.</t>
    </r>
  </si>
  <si>
    <r>
      <t>Use Fig 20-17 to 20-23 to calculate K</t>
    </r>
    <r>
      <rPr>
        <vertAlign val="subscript"/>
        <sz val="11"/>
        <rFont val="Times New Roman"/>
        <family val="1"/>
      </rPr>
      <t>vs</t>
    </r>
    <r>
      <rPr>
        <sz val="11"/>
        <rFont val="Times New Roman"/>
        <family val="1"/>
      </rPr>
      <t xml:space="preserve"> at guess pressures of 300 and 400 psi.</t>
    </r>
  </si>
  <si>
    <t>Eq 20-3</t>
  </si>
  <si>
    <r>
      <t>W</t>
    </r>
    <r>
      <rPr>
        <vertAlign val="subscript"/>
        <sz val="11"/>
        <rFont val="Times New Roman"/>
        <family val="1"/>
      </rPr>
      <t>out</t>
    </r>
  </si>
  <si>
    <t>(100) * (43.5)</t>
  </si>
  <si>
    <t>Eq. 20-5</t>
  </si>
  <si>
    <t>Eq 20-6</t>
  </si>
  <si>
    <r>
      <t>(X</t>
    </r>
    <r>
      <rPr>
        <vertAlign val="subscript"/>
        <sz val="11"/>
        <rFont val="Times New Roman"/>
        <family val="1"/>
      </rPr>
      <t>R</t>
    </r>
    <r>
      <rPr>
        <sz val="11"/>
        <rFont val="Times New Roman"/>
        <family val="1"/>
      </rPr>
      <t xml:space="preserve"> • m</t>
    </r>
    <r>
      <rPr>
        <vertAlign val="subscript"/>
        <sz val="11"/>
        <rFont val="Times New Roman"/>
        <family val="1"/>
      </rPr>
      <t>H2O</t>
    </r>
    <r>
      <rPr>
        <sz val="11"/>
        <rFont val="Times New Roman"/>
        <family val="1"/>
      </rPr>
      <t>) / (X</t>
    </r>
    <r>
      <rPr>
        <vertAlign val="subscript"/>
        <sz val="11"/>
        <rFont val="Times New Roman"/>
        <family val="1"/>
      </rPr>
      <t>L</t>
    </r>
    <r>
      <rPr>
        <sz val="11"/>
        <rFont val="Times New Roman"/>
        <family val="1"/>
      </rPr>
      <t>-X</t>
    </r>
    <r>
      <rPr>
        <vertAlign val="subscript"/>
        <sz val="11"/>
        <rFont val="Times New Roman"/>
        <family val="1"/>
      </rPr>
      <t>R</t>
    </r>
    <r>
      <rPr>
        <sz val="11"/>
        <rFont val="Times New Roman"/>
        <family val="1"/>
      </rPr>
      <t>)</t>
    </r>
  </si>
  <si>
    <t>Eq 20-9</t>
  </si>
  <si>
    <t>Fig 20-49</t>
  </si>
  <si>
    <t>Fig. 20-50</t>
  </si>
  <si>
    <r>
      <t>Solve for X</t>
    </r>
    <r>
      <rPr>
        <vertAlign val="subscript"/>
        <sz val="11"/>
        <rFont val="Times New Roman"/>
        <family val="1"/>
      </rPr>
      <t>I</t>
    </r>
  </si>
  <si>
    <t>0.175</t>
  </si>
  <si>
    <t>(use this value in subsequent calculations)</t>
  </si>
  <si>
    <t>From Equation 20-6</t>
  </si>
  <si>
    <t>wt fraction</t>
  </si>
  <si>
    <t>mol fraction</t>
  </si>
  <si>
    <t>From Equation 20-9</t>
  </si>
  <si>
    <t>wt. fraction</t>
  </si>
  <si>
    <t>From Fig 20-50</t>
  </si>
  <si>
    <t>(lb/MMscf)/mol%MeOH</t>
  </si>
  <si>
    <t>(1.9) • (100) • (0.175 * 100)</t>
  </si>
  <si>
    <t>(1.05) • (100) • (0.175 • 100)</t>
  </si>
  <si>
    <t>From Fig 20-51</t>
  </si>
  <si>
    <t>MeOH Vaporization losses</t>
  </si>
  <si>
    <t>MeOH losses to liquid HC phase</t>
  </si>
  <si>
    <t>Total MeOH Injection Rate</t>
  </si>
  <si>
    <t>1650 + 3325 + 100</t>
  </si>
  <si>
    <t>Mass fraction</t>
  </si>
  <si>
    <r>
      <t>m</t>
    </r>
    <r>
      <rPr>
        <vertAlign val="subscript"/>
        <sz val="11"/>
        <rFont val="Times New Roman"/>
        <family val="1"/>
      </rPr>
      <t>I</t>
    </r>
    <r>
      <rPr>
        <sz val="11"/>
        <rFont val="Times New Roman"/>
        <family val="1"/>
      </rPr>
      <t xml:space="preserve"> </t>
    </r>
  </si>
  <si>
    <t>Mass Fraction</t>
  </si>
  <si>
    <r>
      <t>Example 20-11</t>
    </r>
    <r>
      <rPr>
        <sz val="11"/>
        <rFont val="Times New Roman"/>
        <family val="1"/>
      </rPr>
      <t xml:space="preserve"> -- 30 MMscfd of a 0.65 sp gr natural gas enters a TEG contactor at 600 psia and 100 </t>
    </r>
    <r>
      <rPr>
        <sz val="11"/>
        <rFont val="Calibri"/>
        <family val="2"/>
      </rPr>
      <t>°</t>
    </r>
    <r>
      <rPr>
        <sz val="11"/>
        <rFont val="Times New Roman"/>
        <family val="1"/>
      </rPr>
      <t>F.  The outlet water content specification is 7 lb H</t>
    </r>
    <r>
      <rPr>
        <vertAlign val="subscript"/>
        <sz val="11"/>
        <rFont val="Times New Roman"/>
        <family val="1"/>
      </rPr>
      <t>2</t>
    </r>
    <r>
      <rPr>
        <sz val="11"/>
        <rFont val="Times New Roman"/>
        <family val="1"/>
      </rPr>
      <t>O/MMscf and the TEG circulation rate is 28 lb TEG/lb H</t>
    </r>
    <r>
      <rPr>
        <vertAlign val="subscript"/>
        <sz val="11"/>
        <rFont val="Times New Roman"/>
        <family val="1"/>
      </rPr>
      <t>2</t>
    </r>
    <r>
      <rPr>
        <sz val="11"/>
        <rFont val="Times New Roman"/>
        <family val="1"/>
      </rPr>
      <t>O absorbed (3 gal TEG/lb H</t>
    </r>
    <r>
      <rPr>
        <vertAlign val="subscript"/>
        <sz val="11"/>
        <rFont val="Times New Roman"/>
        <family val="1"/>
      </rPr>
      <t>2</t>
    </r>
    <r>
      <rPr>
        <sz val="11"/>
        <rFont val="Times New Roman"/>
        <family val="1"/>
      </rPr>
      <t>O).  Estimate the contactor diameter and number of bubble cap trays or height of structured packing required to meet this requirement.  Assume z=0.92 and that the specific area of teh packing is 76 ft</t>
    </r>
    <r>
      <rPr>
        <vertAlign val="superscript"/>
        <sz val="11"/>
        <rFont val="Times New Roman"/>
        <family val="1"/>
      </rPr>
      <t>2</t>
    </r>
    <r>
      <rPr>
        <sz val="11"/>
        <rFont val="Times New Roman"/>
        <family val="1"/>
      </rPr>
      <t xml:space="preserve"> / ft</t>
    </r>
    <r>
      <rPr>
        <vertAlign val="superscript"/>
        <sz val="11"/>
        <rFont val="Times New Roman"/>
        <family val="1"/>
      </rPr>
      <t>2</t>
    </r>
    <r>
      <rPr>
        <sz val="11"/>
        <rFont val="Times New Roman"/>
        <family val="1"/>
      </rPr>
      <t>.</t>
    </r>
  </si>
  <si>
    <r>
      <t>Example 20-11</t>
    </r>
    <r>
      <rPr>
        <sz val="11"/>
        <rFont val="Times New Roman"/>
        <family val="1"/>
      </rPr>
      <t xml:space="preserve"> -- 30 MMscfd of a 0.65 sp gr natural gas enters a TEG contactor at 600 psia and 100 </t>
    </r>
    <r>
      <rPr>
        <sz val="11"/>
        <rFont val="Calibri"/>
        <family val="2"/>
      </rPr>
      <t>°</t>
    </r>
    <r>
      <rPr>
        <sz val="11"/>
        <rFont val="Times New Roman"/>
        <family val="1"/>
      </rPr>
      <t>F.   The outlet water content specification is 7 lb H2O/MMscf and the TEG circulation rate is 28 lb TEG/lb H2O absorbed (3 gal TEG/lb H2O).  Estimate the contactor diameter and number of bubble cap trays or height of structured packing required to meet this requirement.  Assume z=0.92 and that the specific area of teh packing is 76 ft2 / ft2.</t>
    </r>
  </si>
  <si>
    <t xml:space="preserve">Density of TEG </t>
  </si>
  <si>
    <t>Fig 20-64</t>
  </si>
  <si>
    <t>Fig 20-44</t>
  </si>
  <si>
    <t>Use Fig 20-56 to find intersection of Tcont + Tapproach and Eq Dew Pt.</t>
  </si>
  <si>
    <r>
      <t>Use Fig 20-56 to find intersection of T</t>
    </r>
    <r>
      <rPr>
        <vertAlign val="subscript"/>
        <sz val="11"/>
        <rFont val="Times New Roman"/>
        <family val="1"/>
      </rPr>
      <t>cont</t>
    </r>
    <r>
      <rPr>
        <sz val="11"/>
        <rFont val="Times New Roman"/>
        <family val="1"/>
      </rPr>
      <t xml:space="preserve"> + T</t>
    </r>
    <r>
      <rPr>
        <vertAlign val="subscript"/>
        <sz val="11"/>
        <rFont val="Times New Roman"/>
        <family val="1"/>
      </rPr>
      <t>approach</t>
    </r>
    <r>
      <rPr>
        <sz val="11"/>
        <rFont val="Times New Roman"/>
        <family val="1"/>
      </rPr>
      <t xml:space="preserve"> and Eq Dew Pt.</t>
    </r>
  </si>
  <si>
    <t>From Fig 20-58 (N=1.5 stages)</t>
  </si>
  <si>
    <t>From Fig 20-58 (N=2.0 stages)</t>
  </si>
  <si>
    <t>4.1 NTU's</t>
  </si>
  <si>
    <t>Requirement</t>
  </si>
  <si>
    <t>Feed Gas Density</t>
  </si>
  <si>
    <t xml:space="preserve">= </t>
  </si>
  <si>
    <t>(600)(0.65)(28.97) / (0.92)(10.73)(460+100)</t>
  </si>
  <si>
    <t>2.0</t>
  </si>
  <si>
    <r>
      <t>lb / ft</t>
    </r>
    <r>
      <rPr>
        <vertAlign val="superscript"/>
        <sz val="11"/>
        <rFont val="Times New Roman"/>
        <family val="1"/>
      </rPr>
      <t>3</t>
    </r>
  </si>
  <si>
    <t>For packing, use Fig 20-63 to determine HTU.</t>
  </si>
  <si>
    <t>HTU</t>
  </si>
  <si>
    <r>
      <t>For packing, use Fig. 20-62 with circulation rate of 28 lb TEG / lb H</t>
    </r>
    <r>
      <rPr>
        <vertAlign val="subscript"/>
        <sz val="11"/>
        <rFont val="Times New Roman"/>
        <family val="1"/>
      </rPr>
      <t>2</t>
    </r>
    <r>
      <rPr>
        <sz val="11"/>
        <rFont val="Times New Roman"/>
        <family val="1"/>
      </rPr>
      <t>O to determined required NTU's.</t>
    </r>
  </si>
  <si>
    <t>Total packing height</t>
  </si>
  <si>
    <t>(4.1)(2.5) + 1.33</t>
  </si>
  <si>
    <t>*Note:  1.33 represents two additional 8-inch packing layers.</t>
  </si>
  <si>
    <r>
      <rPr>
        <sz val="11"/>
        <rFont val="Calibri"/>
        <family val="2"/>
      </rPr>
      <t>P(MW)/RTZ     =      ρ</t>
    </r>
    <r>
      <rPr>
        <vertAlign val="subscript"/>
        <sz val="11"/>
        <rFont val="Times New Roman"/>
        <family val="1"/>
      </rPr>
      <t>v</t>
    </r>
  </si>
  <si>
    <t>Fig 20-37</t>
  </si>
  <si>
    <r>
      <t>y</t>
    </r>
    <r>
      <rPr>
        <vertAlign val="subscript"/>
        <sz val="9"/>
        <rFont val="Times New Roman"/>
        <family val="1"/>
      </rPr>
      <t>H2O</t>
    </r>
    <r>
      <rPr>
        <vertAlign val="superscript"/>
        <sz val="9"/>
        <rFont val="Terminal"/>
        <family val="3"/>
        <charset val="255"/>
      </rPr>
      <t xml:space="preserve">MEG </t>
    </r>
    <r>
      <rPr>
        <vertAlign val="superscript"/>
        <sz val="9"/>
        <rFont val="Times New Roman"/>
        <family val="1"/>
      </rPr>
      <t>sol</t>
    </r>
  </si>
  <si>
    <t>MWgas/28.964</t>
  </si>
  <si>
    <t xml:space="preserve">Find hydratre formation pressure from Fig 20-12, </t>
  </si>
  <si>
    <r>
      <t>at 50</t>
    </r>
    <r>
      <rPr>
        <vertAlign val="superscript"/>
        <sz val="11"/>
        <rFont val="Times New Roman"/>
        <family val="1"/>
      </rPr>
      <t xml:space="preserve">o </t>
    </r>
    <r>
      <rPr>
        <sz val="11"/>
        <rFont val="Times New Roman"/>
        <family val="1"/>
      </rPr>
      <t>F and 0.693 gravity..</t>
    </r>
  </si>
  <si>
    <t>Find hydrate formation pressure from Fig. 20-12,</t>
  </si>
  <si>
    <r>
      <t>at 50</t>
    </r>
    <r>
      <rPr>
        <vertAlign val="superscript"/>
        <sz val="11"/>
        <rFont val="Times New Roman"/>
        <family val="1"/>
      </rPr>
      <t>o</t>
    </r>
    <r>
      <rPr>
        <sz val="11"/>
        <rFont val="Times New Roman"/>
        <family val="1"/>
      </rPr>
      <t xml:space="preserve"> F and 0.693 gravity.</t>
    </r>
  </si>
  <si>
    <r>
      <t>Use Fig 20-49 to convert mole fraction of H</t>
    </r>
    <r>
      <rPr>
        <vertAlign val="subscript"/>
        <sz val="11"/>
        <rFont val="Times New Roman"/>
        <family val="1"/>
      </rPr>
      <t>2</t>
    </r>
    <r>
      <rPr>
        <sz val="11"/>
        <rFont val="Times New Roman"/>
        <family val="1"/>
      </rPr>
      <t>O to Weight Percent Methanol</t>
    </r>
  </si>
  <si>
    <t>1.  Calculate the amount of water condensed per day:</t>
  </si>
  <si>
    <r>
      <t>(W</t>
    </r>
    <r>
      <rPr>
        <vertAlign val="subscript"/>
        <sz val="11"/>
        <rFont val="Times New Roman"/>
        <family val="1"/>
      </rPr>
      <t>in</t>
    </r>
    <r>
      <rPr>
        <sz val="11"/>
        <rFont val="Times New Roman"/>
        <family val="1"/>
      </rPr>
      <t>) * (ΔW)</t>
    </r>
  </si>
  <si>
    <t>2.  Calculate required methanol inhibitor concentration:</t>
  </si>
  <si>
    <t>2.  Calculate requird methanol inhibitor concentration:</t>
  </si>
  <si>
    <t>d = 25 oF, MW = 32</t>
  </si>
  <si>
    <r>
      <t xml:space="preserve">d = 25 </t>
    </r>
    <r>
      <rPr>
        <vertAlign val="superscript"/>
        <sz val="11"/>
        <rFont val="Times New Roman"/>
        <family val="1"/>
      </rPr>
      <t>o</t>
    </r>
    <r>
      <rPr>
        <sz val="11"/>
        <rFont val="Times New Roman"/>
        <family val="1"/>
      </rPr>
      <t>F, MW = 32, K</t>
    </r>
    <r>
      <rPr>
        <vertAlign val="subscript"/>
        <sz val="11"/>
        <rFont val="Times New Roman"/>
        <family val="1"/>
      </rPr>
      <t>H</t>
    </r>
    <r>
      <rPr>
        <sz val="11"/>
        <rFont val="Times New Roman"/>
        <family val="1"/>
      </rPr>
      <t xml:space="preserve"> = 2335</t>
    </r>
    <r>
      <rPr>
        <vertAlign val="subscript"/>
        <sz val="11"/>
        <rFont val="Times New Roman"/>
        <family val="1"/>
      </rPr>
      <t xml:space="preserve"> </t>
    </r>
  </si>
  <si>
    <t>0.255</t>
  </si>
  <si>
    <t>(use this value n subsequent calculations)</t>
  </si>
  <si>
    <t>(Use this value in subsequent calculations)</t>
  </si>
  <si>
    <t>wt% = 27.5</t>
  </si>
  <si>
    <t>3.  Calculate mass rate of inhibitor in water phase (assume 100% methanol is injected)</t>
  </si>
  <si>
    <t>(0.275)(4350)/(1-0.275)</t>
  </si>
  <si>
    <t>(0.275)(4350)/1-0.275)</t>
  </si>
  <si>
    <t>4.  Estimate vaporization losses</t>
  </si>
  <si>
    <t>@ 40 oF and 900 psia:</t>
  </si>
  <si>
    <t>losses = 1.9 lb MeOH/MMscf/mol% MeOH in water phase</t>
  </si>
  <si>
    <t>5.  Estimate losses to hyudrocarbon liquid phase</t>
  </si>
  <si>
    <t>Fig. 20-51</t>
  </si>
  <si>
    <t>@ 40 oF and paraffinic fluid, Dist. Ratio = 110</t>
  </si>
  <si>
    <t>mol % MeOH in hyd. Liquid = 17.5/110 =  0.16 mol %</t>
  </si>
  <si>
    <t>1 Bbl of condensate has a mass of (350 lb/bbl)(0.78) = 273 lb</t>
  </si>
  <si>
    <t xml:space="preserve">(273/140)    = </t>
  </si>
  <si>
    <t>1.95 lb-mol/Bbl</t>
  </si>
  <si>
    <t>(1.95)(0.0016)   =</t>
  </si>
  <si>
    <t>0.003 lb mol MeOH</t>
  </si>
  <si>
    <t>(32)(0.003)  =</t>
  </si>
  <si>
    <t>0.1 lb per Bbl</t>
  </si>
  <si>
    <t>Total MeOH losses to the hydrocarbon liquid phase:</t>
  </si>
  <si>
    <t>(0.1)(100)(10)   =</t>
  </si>
  <si>
    <t>100 lb MeOH/day</t>
  </si>
  <si>
    <t xml:space="preserve">Total methanol injection rate </t>
  </si>
  <si>
    <t>1.. Calculate required inhibitor concentration, where d = 25 oF, MW = 62, KH = 2335</t>
  </si>
  <si>
    <r>
      <t xml:space="preserve">1.. Calculate required inhibitor concentration, where d = 25 </t>
    </r>
    <r>
      <rPr>
        <vertAlign val="superscript"/>
        <sz val="11"/>
        <rFont val="Times New Roman"/>
        <family val="1"/>
      </rPr>
      <t>o</t>
    </r>
    <r>
      <rPr>
        <sz val="11"/>
        <rFont val="Times New Roman"/>
        <family val="1"/>
      </rPr>
      <t>F, MW = 62, K</t>
    </r>
    <r>
      <rPr>
        <vertAlign val="subscript"/>
        <sz val="11"/>
        <rFont val="Times New Roman"/>
        <family val="1"/>
      </rPr>
      <t>H</t>
    </r>
    <r>
      <rPr>
        <sz val="11"/>
        <rFont val="Times New Roman"/>
        <family val="1"/>
      </rPr>
      <t xml:space="preserve"> = 2335</t>
    </r>
  </si>
  <si>
    <t>2.  Calculate mass rate of inhibitor solution in water phase:</t>
  </si>
  <si>
    <t>Eq. 20-9</t>
  </si>
  <si>
    <t>Equilibrium vapor and liquid hydrocarbon losses are neglible</t>
  </si>
  <si>
    <t>Solution Steps:</t>
  </si>
  <si>
    <t>1.  Estimate required lean TEG concentration from Fig. 20-56</t>
  </si>
  <si>
    <t xml:space="preserve">          H2O dew point = 24 oF, equal to water content of 7 lbs H2O/MMscf @ 600 psia.</t>
  </si>
  <si>
    <r>
      <t xml:space="preserve">          H</t>
    </r>
    <r>
      <rPr>
        <vertAlign val="subscript"/>
        <sz val="11"/>
        <rFont val="Times New Roman"/>
        <family val="1"/>
      </rPr>
      <t>2</t>
    </r>
    <r>
      <rPr>
        <sz val="11"/>
        <rFont val="Times New Roman"/>
        <family val="1"/>
      </rPr>
      <t xml:space="preserve">O dew point = 24 </t>
    </r>
    <r>
      <rPr>
        <vertAlign val="superscript"/>
        <sz val="11"/>
        <rFont val="Times New Roman"/>
        <family val="1"/>
      </rPr>
      <t>o</t>
    </r>
    <r>
      <rPr>
        <sz val="11"/>
        <rFont val="Times New Roman"/>
        <family val="1"/>
      </rPr>
      <t>F, equal to water content of 7 lbs H</t>
    </r>
    <r>
      <rPr>
        <vertAlign val="subscript"/>
        <sz val="11"/>
        <rFont val="Times New Roman"/>
        <family val="1"/>
      </rPr>
      <t>2</t>
    </r>
    <r>
      <rPr>
        <sz val="11"/>
        <rFont val="Times New Roman"/>
        <family val="1"/>
      </rPr>
      <t>O/MMscf @ 600 psia.</t>
    </r>
  </si>
  <si>
    <t xml:space="preserve">         Assume a 10 oF approach to equilibrium so equilibrium dewpoint is 14 oF.  At 100 oF</t>
  </si>
  <si>
    <t xml:space="preserve">         the required lean TEG concentration = 98.9 wt % (use 99%)</t>
  </si>
  <si>
    <r>
      <t xml:space="preserve">         Assume a 10</t>
    </r>
    <r>
      <rPr>
        <vertAlign val="superscript"/>
        <sz val="11"/>
        <rFont val="Times New Roman"/>
        <family val="1"/>
      </rPr>
      <t xml:space="preserve"> o</t>
    </r>
    <r>
      <rPr>
        <sz val="11"/>
        <rFont val="Times New Roman"/>
        <family val="1"/>
      </rPr>
      <t xml:space="preserve">F approach to equilibrium so equilibrium dewpoint is 14 </t>
    </r>
    <r>
      <rPr>
        <vertAlign val="superscript"/>
        <sz val="11"/>
        <rFont val="Times New Roman"/>
        <family val="1"/>
      </rPr>
      <t>o</t>
    </r>
    <r>
      <rPr>
        <sz val="11"/>
        <rFont val="Times New Roman"/>
        <family val="1"/>
      </rPr>
      <t xml:space="preserve">F.  At 100 </t>
    </r>
    <r>
      <rPr>
        <vertAlign val="superscript"/>
        <sz val="11"/>
        <rFont val="Times New Roman"/>
        <family val="1"/>
      </rPr>
      <t>o</t>
    </r>
    <r>
      <rPr>
        <sz val="11"/>
        <rFont val="Times New Roman"/>
        <family val="1"/>
      </rPr>
      <t>F</t>
    </r>
  </si>
  <si>
    <t>2.  Estimate number of theoretical stages.</t>
  </si>
  <si>
    <t>Inlet gas water content @ 100 oF and 600 psia</t>
  </si>
  <si>
    <t>(Use 99 wt%)</t>
  </si>
  <si>
    <t>FIG. 20-1</t>
  </si>
  <si>
    <t>GPSA Engineering Data Book 14th Edition</t>
  </si>
  <si>
    <t>REVISION</t>
  </si>
  <si>
    <t>DATE</t>
  </si>
  <si>
    <t>REASON(S) FOR REVISION</t>
  </si>
  <si>
    <t xml:space="preserve">Initial release </t>
  </si>
  <si>
    <t>The sample calculations, equations and spreadsheets presented herein were developed using examples published in the Engineering Data Book as published by the Gas Processors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</si>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</sst>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0\ ;&quot; (&quot;#,##0.00\);&quot; -&quot;#\ ;@\ "/>
  </numFmts>
  <fonts count="23" x14ac:knownFonts="1">
    <font>
      <sz val="11"/>
      <color theme="1"/>
      <name val="Calibri"/>
      <family val="2"/>
      <scheme val="minor"/>
    </font>
    <font>
      <sz val="10"/>
      <name val="Times New Roman"/>
      <family val="1"/>
    </font>
    <font>
      <b/>
      <sz val="11"/>
      <name val="Times New Roman"/>
      <family val="1"/>
    </font>
    <font>
      <sz val="11"/>
      <name val="Times New Roman"/>
      <family val="1"/>
    </font>
    <font>
      <sz val="11"/>
      <name val="Arial"/>
      <family val="2"/>
    </font>
    <font>
      <vertAlign val="subscript"/>
      <sz val="11"/>
      <name val="Times New Roman"/>
      <family val="1"/>
    </font>
    <font>
      <vertAlign val="superscript"/>
      <sz val="11"/>
      <name val="Times New Roman"/>
      <family val="1"/>
    </font>
    <font>
      <sz val="11"/>
      <name val="Calibri"/>
      <family val="2"/>
    </font>
    <font>
      <vertAlign val="subscript"/>
      <sz val="11"/>
      <name val="Calibri"/>
      <family val="2"/>
    </font>
    <font>
      <vertAlign val="superscript"/>
      <sz val="11"/>
      <name val="Calibri"/>
      <family val="2"/>
    </font>
    <font>
      <sz val="11"/>
      <color theme="5" tint="-0.249977111117893"/>
      <name val="Times New Roman"/>
      <family val="1"/>
    </font>
    <font>
      <i/>
      <sz val="11"/>
      <name val="Times New Roman"/>
      <family val="1"/>
    </font>
    <font>
      <b/>
      <u/>
      <sz val="11"/>
      <name val="Times New Roman"/>
      <family val="1"/>
    </font>
    <font>
      <sz val="10"/>
      <name val="Arial"/>
      <family val="2"/>
    </font>
    <font>
      <b/>
      <vertAlign val="subscript"/>
      <sz val="11"/>
      <name val="Times New Roman"/>
      <family val="1"/>
    </font>
    <font>
      <sz val="9"/>
      <name val="Times New Roman"/>
      <family val="1"/>
    </font>
    <font>
      <vertAlign val="subscript"/>
      <sz val="9"/>
      <name val="Times New Roman"/>
      <family val="1"/>
    </font>
    <font>
      <vertAlign val="superscript"/>
      <sz val="9"/>
      <name val="Times New Roman"/>
      <family val="1"/>
    </font>
    <font>
      <vertAlign val="superscript"/>
      <sz val="9"/>
      <name val="Terminal"/>
      <family val="3"/>
      <charset val="255"/>
    </font>
    <font>
      <sz val="11"/>
      <color theme="1"/>
      <name val="Times New Roman"/>
      <family val="1"/>
    </font>
    <font>
      <b/>
      <sz val="10"/>
      <name val="Times New Roman"/>
      <family val="1"/>
    </font>
    <font>
      <sz val="11"/>
      <color indexed="8"/>
      <name val="Calibri"/>
      <family val="2"/>
    </font>
    <font>
      <sz val="11"/>
      <color rgb="FFC00000"/>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3" fillId="0" borderId="0"/>
    <xf numFmtId="166" fontId="21" fillId="0" borderId="0"/>
    <xf numFmtId="0" fontId="21" fillId="0" borderId="0"/>
  </cellStyleXfs>
  <cellXfs count="161">
    <xf numFmtId="0" fontId="0" fillId="0" borderId="0" xfId="0"/>
    <xf numFmtId="0" fontId="1" fillId="0" borderId="0" xfId="0" applyFont="1" applyProtection="1"/>
    <xf numFmtId="0" fontId="3" fillId="0" borderId="0" xfId="0" applyFont="1" applyAlignment="1" applyProtection="1">
      <alignment horizontal="center" vertical="top"/>
    </xf>
    <xf numFmtId="0" fontId="3" fillId="0" borderId="0" xfId="0" applyFont="1" applyAlignment="1" applyProtection="1">
      <alignment vertical="top" wrapText="1"/>
    </xf>
    <xf numFmtId="0" fontId="3" fillId="0" borderId="0" xfId="0" applyFont="1" applyProtection="1"/>
    <xf numFmtId="0" fontId="0" fillId="0" borderId="0" xfId="0" applyFont="1" applyAlignment="1" applyProtection="1">
      <alignment horizontal="center" vertical="top"/>
    </xf>
    <xf numFmtId="0" fontId="7" fillId="0" borderId="0" xfId="0" applyFont="1" applyAlignment="1" applyProtection="1">
      <alignment horizontal="center" vertical="top"/>
    </xf>
    <xf numFmtId="0" fontId="2" fillId="0" borderId="0" xfId="0" applyFont="1" applyAlignment="1" applyProtection="1">
      <alignment horizontal="left" vertical="top"/>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0" borderId="0" xfId="0" applyFont="1" applyAlignment="1" applyProtection="1">
      <alignment vertical="center" wrapText="1"/>
    </xf>
    <xf numFmtId="0" fontId="11" fillId="0" borderId="0" xfId="0" applyFont="1" applyAlignment="1" applyProtection="1">
      <alignment horizontal="center" vertical="top"/>
    </xf>
    <xf numFmtId="0" fontId="10" fillId="0" borderId="0" xfId="0" applyFont="1" applyProtection="1"/>
    <xf numFmtId="0" fontId="3" fillId="2" borderId="0" xfId="0" applyFont="1" applyFill="1" applyBorder="1" applyAlignment="1" applyProtection="1">
      <alignment horizontal="center"/>
      <protection locked="0"/>
    </xf>
    <xf numFmtId="0" fontId="4" fillId="3" borderId="0" xfId="0" applyFont="1" applyFill="1" applyBorder="1" applyAlignment="1" applyProtection="1">
      <alignment horizontal="center"/>
    </xf>
    <xf numFmtId="0" fontId="4" fillId="3" borderId="0" xfId="0" applyFont="1" applyFill="1" applyBorder="1" applyAlignment="1" applyProtection="1">
      <alignment horizontal="left"/>
    </xf>
    <xf numFmtId="164" fontId="3" fillId="3" borderId="0" xfId="0" applyNumberFormat="1" applyFont="1" applyFill="1" applyBorder="1" applyAlignment="1" applyProtection="1">
      <alignment horizontal="center"/>
    </xf>
    <xf numFmtId="164" fontId="2" fillId="3" borderId="0" xfId="0" applyNumberFormat="1" applyFont="1" applyFill="1" applyBorder="1" applyAlignment="1" applyProtection="1">
      <alignment horizontal="left"/>
    </xf>
    <xf numFmtId="164" fontId="3" fillId="3" borderId="0" xfId="0" applyNumberFormat="1" applyFont="1" applyFill="1" applyBorder="1" applyAlignment="1" applyProtection="1">
      <alignment horizontal="left"/>
    </xf>
    <xf numFmtId="1" fontId="2" fillId="3" borderId="0" xfId="0" applyNumberFormat="1" applyFont="1" applyFill="1" applyBorder="1" applyAlignment="1" applyProtection="1">
      <alignment horizontal="center"/>
    </xf>
    <xf numFmtId="0" fontId="3" fillId="2" borderId="0" xfId="0" applyFont="1" applyFill="1" applyBorder="1" applyAlignment="1" applyProtection="1">
      <alignment horizontal="left"/>
      <protection locked="0"/>
    </xf>
    <xf numFmtId="164" fontId="3" fillId="2" borderId="0" xfId="0" applyNumberFormat="1" applyFont="1" applyFill="1" applyBorder="1" applyAlignment="1" applyProtection="1">
      <alignment horizontal="center"/>
      <protection locked="0"/>
    </xf>
    <xf numFmtId="0" fontId="3" fillId="3" borderId="0" xfId="0" applyFont="1" applyFill="1" applyBorder="1" applyProtection="1"/>
    <xf numFmtId="0" fontId="2" fillId="3" borderId="0" xfId="0" applyFont="1" applyFill="1" applyBorder="1" applyProtection="1"/>
    <xf numFmtId="0" fontId="3" fillId="3" borderId="0" xfId="0" applyFont="1" applyFill="1" applyBorder="1" applyAlignment="1" applyProtection="1">
      <alignment horizontal="right"/>
    </xf>
    <xf numFmtId="0" fontId="3" fillId="3" borderId="0" xfId="0" applyFont="1" applyFill="1" applyBorder="1" applyAlignment="1" applyProtection="1"/>
    <xf numFmtId="0" fontId="7" fillId="3" borderId="0" xfId="0" applyFont="1" applyFill="1" applyBorder="1" applyProtection="1"/>
    <xf numFmtId="0" fontId="2" fillId="3" borderId="1" xfId="0" applyFont="1" applyFill="1" applyBorder="1" applyProtection="1"/>
    <xf numFmtId="0" fontId="2" fillId="3" borderId="1" xfId="0" applyFont="1" applyFill="1" applyBorder="1" applyAlignment="1" applyProtection="1">
      <alignment horizontal="center" wrapText="1"/>
    </xf>
    <xf numFmtId="0" fontId="2" fillId="3" borderId="1" xfId="0" applyFont="1" applyFill="1" applyBorder="1" applyAlignment="1" applyProtection="1"/>
    <xf numFmtId="2" fontId="3" fillId="3" borderId="0" xfId="0" applyNumberFormat="1" applyFont="1" applyFill="1" applyBorder="1" applyProtection="1"/>
    <xf numFmtId="0" fontId="3" fillId="3" borderId="1" xfId="0" applyFont="1" applyFill="1" applyBorder="1" applyProtection="1"/>
    <xf numFmtId="164" fontId="3" fillId="3" borderId="1" xfId="0" applyNumberFormat="1" applyFont="1" applyFill="1" applyBorder="1" applyAlignment="1" applyProtection="1">
      <alignment horizontal="center"/>
    </xf>
    <xf numFmtId="2" fontId="3" fillId="3" borderId="1" xfId="0" applyNumberFormat="1" applyFont="1" applyFill="1" applyBorder="1" applyProtection="1"/>
    <xf numFmtId="0" fontId="3" fillId="3" borderId="0" xfId="0" applyFont="1" applyFill="1" applyBorder="1" applyAlignment="1" applyProtection="1">
      <alignment wrapText="1"/>
    </xf>
    <xf numFmtId="2" fontId="3" fillId="3" borderId="0" xfId="0" applyNumberFormat="1" applyFont="1" applyFill="1" applyBorder="1" applyAlignment="1" applyProtection="1">
      <alignment wrapText="1"/>
    </xf>
    <xf numFmtId="0" fontId="3" fillId="3" borderId="0" xfId="0" applyFont="1" applyFill="1" applyBorder="1" applyAlignment="1" applyProtection="1">
      <alignment horizontal="center" wrapText="1"/>
    </xf>
    <xf numFmtId="2" fontId="3" fillId="3" borderId="0" xfId="0" applyNumberFormat="1" applyFont="1" applyFill="1" applyBorder="1" applyAlignment="1" applyProtection="1">
      <alignment horizontal="center" wrapText="1"/>
    </xf>
    <xf numFmtId="0" fontId="3" fillId="3" borderId="0" xfId="0" applyFont="1" applyFill="1" applyBorder="1" applyAlignment="1" applyProtection="1">
      <alignment horizontal="left" wrapText="1"/>
    </xf>
    <xf numFmtId="0" fontId="3" fillId="2" borderId="0"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xf>
    <xf numFmtId="0" fontId="2" fillId="3" borderId="0" xfId="0" applyFont="1" applyFill="1" applyBorder="1" applyAlignment="1" applyProtection="1">
      <alignment horizontal="center" wrapText="1"/>
    </xf>
    <xf numFmtId="0" fontId="3" fillId="3" borderId="0" xfId="0" applyNumberFormat="1" applyFont="1" applyFill="1" applyBorder="1" applyAlignment="1" applyProtection="1">
      <alignment horizontal="center"/>
    </xf>
    <xf numFmtId="0" fontId="4" fillId="3" borderId="0" xfId="0" applyFont="1" applyFill="1" applyBorder="1" applyAlignment="1" applyProtection="1"/>
    <xf numFmtId="165" fontId="3" fillId="3" borderId="0" xfId="0" applyNumberFormat="1" applyFont="1" applyFill="1" applyBorder="1" applyAlignment="1" applyProtection="1">
      <alignment horizontal="left"/>
    </xf>
    <xf numFmtId="2" fontId="3" fillId="3" borderId="0" xfId="0" applyNumberFormat="1" applyFont="1" applyFill="1" applyBorder="1" applyAlignment="1" applyProtection="1">
      <alignment horizontal="center"/>
    </xf>
    <xf numFmtId="165" fontId="3" fillId="3" borderId="0" xfId="0" applyNumberFormat="1" applyFont="1" applyFill="1" applyBorder="1" applyAlignment="1" applyProtection="1">
      <alignment horizontal="center"/>
    </xf>
    <xf numFmtId="0" fontId="3" fillId="3" borderId="1" xfId="0" applyFont="1" applyFill="1" applyBorder="1" applyAlignment="1" applyProtection="1">
      <alignment horizontal="center"/>
    </xf>
    <xf numFmtId="164" fontId="2" fillId="3" borderId="0" xfId="0" applyNumberFormat="1" applyFont="1" applyFill="1" applyBorder="1" applyAlignment="1" applyProtection="1">
      <alignment horizontal="center"/>
    </xf>
    <xf numFmtId="2" fontId="3" fillId="2" borderId="0" xfId="0" applyNumberFormat="1" applyFont="1" applyFill="1" applyBorder="1" applyAlignment="1" applyProtection="1">
      <alignment horizontal="center"/>
      <protection locked="0"/>
    </xf>
    <xf numFmtId="165" fontId="3" fillId="2" borderId="0" xfId="0" applyNumberFormat="1" applyFont="1" applyFill="1" applyBorder="1" applyAlignment="1" applyProtection="1">
      <alignment horizontal="center"/>
      <protection locked="0"/>
    </xf>
    <xf numFmtId="3" fontId="3" fillId="2" borderId="0" xfId="0" applyNumberFormat="1" applyFont="1" applyFill="1" applyBorder="1" applyAlignment="1" applyProtection="1">
      <alignment horizontal="center"/>
      <protection locked="0"/>
    </xf>
    <xf numFmtId="0" fontId="12" fillId="3" borderId="0" xfId="0" applyFont="1" applyFill="1" applyBorder="1" applyProtection="1"/>
    <xf numFmtId="1" fontId="3" fillId="3" borderId="0" xfId="0" applyNumberFormat="1" applyFont="1" applyFill="1" applyBorder="1" applyAlignment="1" applyProtection="1">
      <alignment horizontal="center"/>
    </xf>
    <xf numFmtId="0" fontId="7" fillId="3" borderId="0" xfId="0" applyFont="1" applyFill="1" applyBorder="1" applyAlignment="1" applyProtection="1">
      <alignment horizontal="center"/>
    </xf>
    <xf numFmtId="0" fontId="7" fillId="3" borderId="0" xfId="0" applyFont="1" applyFill="1" applyBorder="1" applyAlignment="1" applyProtection="1">
      <alignment horizontal="right"/>
    </xf>
    <xf numFmtId="165" fontId="2" fillId="3" borderId="0" xfId="0" applyNumberFormat="1" applyFont="1" applyFill="1" applyBorder="1" applyAlignment="1" applyProtection="1">
      <alignment horizontal="center"/>
    </xf>
    <xf numFmtId="0" fontId="15" fillId="0" borderId="0" xfId="0" applyFont="1" applyAlignment="1" applyProtection="1">
      <alignment horizontal="center" vertical="top"/>
    </xf>
    <xf numFmtId="0" fontId="3" fillId="0" borderId="0" xfId="0" quotePrefix="1" applyFont="1" applyAlignment="1" applyProtection="1">
      <alignment horizontal="center" vertical="top"/>
    </xf>
    <xf numFmtId="0" fontId="7" fillId="0" borderId="0" xfId="0" applyFont="1" applyAlignment="1" applyProtection="1">
      <alignment horizontal="center" vertical="center" wrapText="1"/>
    </xf>
    <xf numFmtId="0" fontId="4" fillId="3" borderId="0" xfId="0" quotePrefix="1" applyFont="1" applyFill="1" applyBorder="1" applyAlignment="1" applyProtection="1">
      <alignment horizontal="left"/>
    </xf>
    <xf numFmtId="0" fontId="3" fillId="3" borderId="0" xfId="0" quotePrefix="1" applyFont="1" applyFill="1" applyBorder="1" applyAlignment="1" applyProtection="1">
      <alignment horizontal="left"/>
    </xf>
    <xf numFmtId="164" fontId="3" fillId="3" borderId="0" xfId="0" quotePrefix="1" applyNumberFormat="1" applyFont="1" applyFill="1" applyBorder="1" applyAlignment="1" applyProtection="1">
      <alignment horizontal="center"/>
    </xf>
    <xf numFmtId="0" fontId="2" fillId="3" borderId="0" xfId="0" quotePrefix="1" applyFont="1" applyFill="1" applyBorder="1" applyAlignment="1" applyProtection="1">
      <alignment horizontal="center"/>
    </xf>
    <xf numFmtId="0" fontId="3" fillId="3" borderId="0" xfId="0" applyFont="1" applyFill="1" applyBorder="1" applyAlignment="1" applyProtection="1">
      <alignment horizontal="center"/>
    </xf>
    <xf numFmtId="0" fontId="13" fillId="3" borderId="0" xfId="0" applyFont="1" applyFill="1" applyBorder="1" applyAlignment="1" applyProtection="1"/>
    <xf numFmtId="0" fontId="3" fillId="3" borderId="0" xfId="0" applyFont="1" applyFill="1" applyBorder="1" applyAlignment="1" applyProtection="1">
      <alignment horizontal="left"/>
    </xf>
    <xf numFmtId="3" fontId="3" fillId="3" borderId="0" xfId="0" applyNumberFormat="1" applyFont="1" applyFill="1" applyBorder="1" applyAlignment="1" applyProtection="1">
      <alignment horizontal="center"/>
    </xf>
    <xf numFmtId="3" fontId="3" fillId="3" borderId="0" xfId="0" applyNumberFormat="1" applyFont="1" applyFill="1" applyBorder="1" applyAlignment="1" applyProtection="1">
      <alignment horizontal="left"/>
    </xf>
    <xf numFmtId="0" fontId="13" fillId="3" borderId="0" xfId="0" applyFont="1" applyFill="1" applyBorder="1" applyAlignment="1" applyProtection="1">
      <alignment horizontal="left"/>
    </xf>
    <xf numFmtId="0" fontId="3" fillId="3" borderId="0" xfId="0" quotePrefix="1" applyFont="1" applyFill="1" applyBorder="1" applyAlignment="1" applyProtection="1">
      <alignment horizontal="center"/>
    </xf>
    <xf numFmtId="0" fontId="3" fillId="3" borderId="0" xfId="0" applyFont="1" applyFill="1" applyProtection="1"/>
    <xf numFmtId="0" fontId="3" fillId="3" borderId="0" xfId="0" quotePrefix="1" applyFont="1" applyFill="1" applyBorder="1" applyProtection="1"/>
    <xf numFmtId="0" fontId="3" fillId="3" borderId="0" xfId="0" applyFont="1" applyFill="1" applyBorder="1" applyAlignment="1" applyProtection="1">
      <alignment horizontal="center"/>
    </xf>
    <xf numFmtId="0" fontId="13" fillId="3" borderId="0" xfId="0" applyFont="1" applyFill="1" applyBorder="1" applyAlignment="1" applyProtection="1"/>
    <xf numFmtId="0" fontId="2"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xf>
    <xf numFmtId="0" fontId="12" fillId="3" borderId="0" xfId="0" applyFont="1" applyFill="1" applyBorder="1" applyAlignment="1" applyProtection="1">
      <alignment horizontal="left"/>
    </xf>
    <xf numFmtId="0" fontId="3"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xf>
    <xf numFmtId="3" fontId="3" fillId="3" borderId="0" xfId="0" applyNumberFormat="1" applyFont="1" applyFill="1" applyBorder="1" applyAlignment="1" applyProtection="1">
      <alignment horizontal="center"/>
    </xf>
    <xf numFmtId="3" fontId="3" fillId="3" borderId="0" xfId="0" applyNumberFormat="1" applyFont="1" applyFill="1" applyBorder="1" applyAlignment="1" applyProtection="1">
      <alignment horizontal="left"/>
    </xf>
    <xf numFmtId="0" fontId="13" fillId="3" borderId="0" xfId="0" applyFont="1" applyFill="1" applyBorder="1" applyAlignment="1" applyProtection="1">
      <alignment horizontal="left"/>
    </xf>
    <xf numFmtId="0" fontId="3" fillId="3" borderId="0" xfId="0" quotePrefix="1" applyFont="1" applyFill="1" applyBorder="1" applyAlignment="1" applyProtection="1">
      <alignment horizontal="center"/>
    </xf>
    <xf numFmtId="0" fontId="11" fillId="3" borderId="0" xfId="0" applyFont="1" applyFill="1" applyBorder="1" applyAlignment="1" applyProtection="1">
      <alignment horizontal="center"/>
    </xf>
    <xf numFmtId="0" fontId="2" fillId="0" borderId="2" xfId="0" applyFont="1" applyBorder="1" applyAlignment="1" applyProtection="1">
      <alignment horizontal="center" vertical="top" wrapText="1"/>
    </xf>
    <xf numFmtId="0" fontId="19" fillId="0" borderId="2" xfId="0" applyFont="1" applyBorder="1" applyAlignment="1" applyProtection="1">
      <alignment horizontal="center"/>
    </xf>
    <xf numFmtId="0" fontId="2" fillId="0" borderId="0" xfId="0" applyFont="1" applyAlignment="1" applyProtection="1">
      <alignment horizontal="center" vertical="top"/>
    </xf>
    <xf numFmtId="0" fontId="0" fillId="0" borderId="0" xfId="0" applyProtection="1"/>
    <xf numFmtId="0" fontId="3" fillId="0" borderId="0" xfId="0" applyFont="1" applyAlignment="1" applyProtection="1">
      <alignment horizontal="center"/>
      <protection locked="0"/>
    </xf>
    <xf numFmtId="0" fontId="3" fillId="0" borderId="0" xfId="0" applyFont="1" applyAlignment="1" applyProtection="1">
      <alignment horizontal="left"/>
      <protection locked="0"/>
    </xf>
    <xf numFmtId="0" fontId="3" fillId="0" borderId="0" xfId="1" applyFont="1" applyProtection="1"/>
    <xf numFmtId="0" fontId="13" fillId="0" borderId="0" xfId="1" applyProtection="1"/>
    <xf numFmtId="0" fontId="20" fillId="4" borderId="3" xfId="1" applyFont="1" applyFill="1" applyBorder="1" applyAlignment="1" applyProtection="1">
      <alignment horizontal="center"/>
    </xf>
    <xf numFmtId="0" fontId="20" fillId="4" borderId="3" xfId="1" applyFont="1" applyFill="1" applyBorder="1" applyAlignment="1" applyProtection="1">
      <alignment horizontal="left"/>
    </xf>
    <xf numFmtId="0" fontId="3" fillId="0" borderId="3" xfId="1" applyFont="1" applyBorder="1" applyAlignment="1" applyProtection="1">
      <alignment horizontal="center"/>
    </xf>
    <xf numFmtId="14" fontId="3" fillId="0" borderId="3" xfId="1" applyNumberFormat="1" applyFont="1" applyBorder="1" applyAlignment="1" applyProtection="1">
      <alignment horizontal="center"/>
    </xf>
    <xf numFmtId="0" fontId="3" fillId="0" borderId="3" xfId="1" applyFont="1" applyBorder="1" applyProtection="1"/>
    <xf numFmtId="0" fontId="1" fillId="0" borderId="3" xfId="1" applyFont="1" applyBorder="1" applyProtection="1"/>
    <xf numFmtId="0" fontId="3" fillId="0" borderId="0" xfId="1" applyFont="1" applyProtection="1">
      <protection locked="0"/>
    </xf>
    <xf numFmtId="0" fontId="22" fillId="0" borderId="0" xfId="1" applyFont="1" applyFill="1" applyProtection="1">
      <protection locked="0"/>
    </xf>
    <xf numFmtId="0" fontId="22" fillId="0" borderId="0" xfId="1" applyFont="1" applyProtection="1">
      <protection locked="0"/>
    </xf>
    <xf numFmtId="0" fontId="3" fillId="0" borderId="0" xfId="0" applyFont="1" applyProtection="1">
      <protection locked="0"/>
    </xf>
    <xf numFmtId="0" fontId="2" fillId="2" borderId="0" xfId="0" applyFont="1" applyFill="1" applyBorder="1" applyAlignment="1" applyProtection="1">
      <alignment horizontal="left" vertical="top" wrapText="1"/>
      <protection locked="0"/>
    </xf>
    <xf numFmtId="0" fontId="3" fillId="2" borderId="0" xfId="0" quotePrefix="1" applyFont="1" applyFill="1" applyBorder="1" applyAlignment="1" applyProtection="1">
      <alignment horizontal="center"/>
      <protection locked="0"/>
    </xf>
    <xf numFmtId="0" fontId="3" fillId="2" borderId="0"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protection locked="0"/>
    </xf>
    <xf numFmtId="0" fontId="4" fillId="2" borderId="0" xfId="0" quotePrefix="1" applyFont="1" applyFill="1" applyBorder="1" applyAlignment="1" applyProtection="1">
      <alignment horizontal="center"/>
      <protection locked="0"/>
    </xf>
    <xf numFmtId="0" fontId="12" fillId="2" borderId="0" xfId="0" applyFont="1" applyFill="1" applyBorder="1" applyAlignment="1" applyProtection="1">
      <alignment horizontal="left"/>
      <protection locked="0"/>
    </xf>
    <xf numFmtId="164" fontId="2" fillId="2" borderId="0" xfId="0" applyNumberFormat="1" applyFont="1" applyFill="1" applyBorder="1" applyAlignment="1" applyProtection="1">
      <alignment horizontal="left"/>
      <protection locked="0"/>
    </xf>
    <xf numFmtId="164" fontId="3" fillId="2" borderId="0" xfId="0" applyNumberFormat="1" applyFont="1" applyFill="1" applyBorder="1" applyAlignment="1" applyProtection="1">
      <alignment horizontal="left"/>
      <protection locked="0"/>
    </xf>
    <xf numFmtId="0" fontId="13" fillId="2" borderId="0" xfId="0" applyFont="1" applyFill="1" applyBorder="1" applyAlignment="1" applyProtection="1">
      <alignment horizontal="left"/>
      <protection locked="0"/>
    </xf>
    <xf numFmtId="1" fontId="2" fillId="2" borderId="0" xfId="0" applyNumberFormat="1" applyFont="1" applyFill="1" applyBorder="1" applyAlignment="1" applyProtection="1">
      <alignment horizontal="center"/>
      <protection locked="0"/>
    </xf>
    <xf numFmtId="0" fontId="3" fillId="2" borderId="0" xfId="0" applyFont="1" applyFill="1" applyBorder="1" applyAlignment="1" applyProtection="1">
      <alignment horizontal="center"/>
      <protection locked="0"/>
    </xf>
    <xf numFmtId="0" fontId="13" fillId="2" borderId="0" xfId="0" applyFont="1" applyFill="1" applyBorder="1" applyAlignment="1" applyProtection="1">
      <protection locked="0"/>
    </xf>
    <xf numFmtId="0" fontId="3" fillId="2" borderId="0" xfId="0" applyFont="1" applyFill="1" applyBorder="1" applyProtection="1">
      <protection locked="0"/>
    </xf>
    <xf numFmtId="0" fontId="2" fillId="2" borderId="0" xfId="0" applyFont="1" applyFill="1" applyBorder="1" applyProtection="1">
      <protection locked="0"/>
    </xf>
    <xf numFmtId="0" fontId="2" fillId="2" borderId="0" xfId="0" applyFont="1" applyFill="1" applyBorder="1" applyAlignment="1" applyProtection="1">
      <alignment horizontal="left"/>
      <protection locked="0"/>
    </xf>
    <xf numFmtId="0" fontId="3" fillId="2" borderId="0" xfId="0" applyFont="1" applyFill="1" applyBorder="1" applyAlignment="1" applyProtection="1">
      <alignment horizontal="right"/>
      <protection locked="0"/>
    </xf>
    <xf numFmtId="0" fontId="3" fillId="2" borderId="0" xfId="0" applyFont="1" applyFill="1" applyBorder="1" applyAlignment="1" applyProtection="1">
      <protection locked="0"/>
    </xf>
    <xf numFmtId="0" fontId="7" fillId="2" borderId="0" xfId="0" applyFont="1" applyFill="1" applyBorder="1" applyProtection="1">
      <protection locked="0"/>
    </xf>
    <xf numFmtId="0" fontId="2" fillId="2" borderId="1" xfId="0" applyFont="1" applyFill="1" applyBorder="1" applyProtection="1">
      <protection locked="0"/>
    </xf>
    <xf numFmtId="0" fontId="2" fillId="2" borderId="1" xfId="0" applyFont="1" applyFill="1" applyBorder="1" applyAlignment="1" applyProtection="1">
      <alignment horizontal="center" wrapText="1"/>
      <protection locked="0"/>
    </xf>
    <xf numFmtId="0" fontId="2" fillId="2" borderId="1" xfId="0" applyFont="1" applyFill="1" applyBorder="1" applyAlignment="1" applyProtection="1">
      <protection locked="0"/>
    </xf>
    <xf numFmtId="2" fontId="3" fillId="2" borderId="0" xfId="0" applyNumberFormat="1" applyFont="1" applyFill="1" applyBorder="1" applyProtection="1">
      <protection locked="0"/>
    </xf>
    <xf numFmtId="0" fontId="3" fillId="2" borderId="1" xfId="0" applyFont="1" applyFill="1" applyBorder="1" applyProtection="1">
      <protection locked="0"/>
    </xf>
    <xf numFmtId="164" fontId="3" fillId="2" borderId="1" xfId="0" applyNumberFormat="1" applyFont="1" applyFill="1" applyBorder="1" applyAlignment="1" applyProtection="1">
      <alignment horizontal="center"/>
      <protection locked="0"/>
    </xf>
    <xf numFmtId="2" fontId="3" fillId="2" borderId="1" xfId="0" applyNumberFormat="1" applyFont="1" applyFill="1" applyBorder="1" applyProtection="1">
      <protection locked="0"/>
    </xf>
    <xf numFmtId="0" fontId="3" fillId="2" borderId="0" xfId="0" applyFont="1" applyFill="1" applyBorder="1" applyAlignment="1" applyProtection="1">
      <alignment wrapText="1"/>
      <protection locked="0"/>
    </xf>
    <xf numFmtId="2" fontId="3" fillId="2" borderId="0" xfId="0" applyNumberFormat="1" applyFont="1" applyFill="1" applyBorder="1" applyAlignment="1" applyProtection="1">
      <alignment wrapText="1"/>
      <protection locked="0"/>
    </xf>
    <xf numFmtId="0" fontId="3" fillId="2" borderId="0" xfId="0" applyFont="1" applyFill="1" applyBorder="1" applyAlignment="1" applyProtection="1">
      <alignment horizontal="center" wrapText="1"/>
      <protection locked="0"/>
    </xf>
    <xf numFmtId="2" fontId="3" fillId="2" borderId="0" xfId="0" applyNumberFormat="1" applyFont="1" applyFill="1" applyBorder="1" applyAlignment="1" applyProtection="1">
      <alignment horizontal="center" wrapText="1"/>
      <protection locked="0"/>
    </xf>
    <xf numFmtId="0" fontId="3" fillId="2" borderId="0" xfId="0" applyFont="1" applyFill="1" applyBorder="1" applyAlignment="1" applyProtection="1">
      <alignment horizontal="left" wrapText="1"/>
      <protection locked="0"/>
    </xf>
    <xf numFmtId="0" fontId="7" fillId="2" borderId="0" xfId="0" applyFont="1" applyFill="1" applyBorder="1" applyAlignment="1" applyProtection="1">
      <alignment horizontal="center"/>
      <protection locked="0"/>
    </xf>
    <xf numFmtId="0" fontId="13" fillId="2" borderId="0" xfId="0" applyFont="1" applyFill="1" applyBorder="1" applyAlignment="1" applyProtection="1">
      <protection locked="0"/>
    </xf>
    <xf numFmtId="0" fontId="2" fillId="2" borderId="0" xfId="0" applyFont="1" applyFill="1" applyBorder="1" applyAlignment="1" applyProtection="1">
      <alignment horizontal="center"/>
      <protection locked="0"/>
    </xf>
    <xf numFmtId="0" fontId="2" fillId="2" borderId="0" xfId="0" applyFont="1" applyFill="1" applyBorder="1" applyAlignment="1" applyProtection="1">
      <alignment horizontal="center" wrapText="1"/>
      <protection locked="0"/>
    </xf>
    <xf numFmtId="0" fontId="4" fillId="2" borderId="0" xfId="0" applyFont="1" applyFill="1" applyBorder="1" applyAlignment="1" applyProtection="1">
      <protection locked="0"/>
    </xf>
    <xf numFmtId="165" fontId="3" fillId="2" borderId="0" xfId="0" applyNumberFormat="1" applyFont="1" applyFill="1" applyBorder="1" applyAlignment="1" applyProtection="1">
      <alignment horizontal="left"/>
      <protection locked="0"/>
    </xf>
    <xf numFmtId="0" fontId="3" fillId="2" borderId="1" xfId="0" applyFont="1" applyFill="1" applyBorder="1" applyAlignment="1" applyProtection="1">
      <alignment horizontal="right"/>
      <protection locked="0"/>
    </xf>
    <xf numFmtId="0" fontId="3" fillId="2" borderId="1" xfId="0" applyFont="1" applyFill="1" applyBorder="1" applyAlignment="1" applyProtection="1">
      <alignment horizontal="center"/>
      <protection locked="0"/>
    </xf>
    <xf numFmtId="164" fontId="2" fillId="2" borderId="0" xfId="0" applyNumberFormat="1" applyFont="1" applyFill="1" applyBorder="1" applyAlignment="1" applyProtection="1">
      <alignment horizontal="center"/>
      <protection locked="0"/>
    </xf>
    <xf numFmtId="3" fontId="3" fillId="2" borderId="0" xfId="0" applyNumberFormat="1" applyFont="1" applyFill="1" applyBorder="1" applyAlignment="1" applyProtection="1">
      <alignment horizontal="center"/>
      <protection locked="0"/>
    </xf>
    <xf numFmtId="0" fontId="3" fillId="2" borderId="0" xfId="0" quotePrefix="1" applyFont="1" applyFill="1" applyBorder="1" applyProtection="1">
      <protection locked="0"/>
    </xf>
    <xf numFmtId="0" fontId="3" fillId="2" borderId="0" xfId="0" quotePrefix="1" applyFont="1" applyFill="1" applyBorder="1" applyAlignment="1" applyProtection="1">
      <alignment horizontal="left"/>
      <protection locked="0"/>
    </xf>
    <xf numFmtId="0" fontId="12" fillId="2" borderId="0" xfId="0" applyFont="1" applyFill="1" applyBorder="1" applyProtection="1">
      <protection locked="0"/>
    </xf>
    <xf numFmtId="164" fontId="3" fillId="2" borderId="0" xfId="0" quotePrefix="1" applyNumberFormat="1" applyFont="1" applyFill="1" applyBorder="1" applyAlignment="1" applyProtection="1">
      <alignment horizontal="center"/>
      <protection locked="0"/>
    </xf>
    <xf numFmtId="1" fontId="3" fillId="2" borderId="0" xfId="0" applyNumberFormat="1" applyFont="1" applyFill="1" applyBorder="1" applyAlignment="1" applyProtection="1">
      <alignment horizontal="center"/>
      <protection locked="0"/>
    </xf>
    <xf numFmtId="0" fontId="2" fillId="2" borderId="0" xfId="0" quotePrefix="1" applyFont="1" applyFill="1" applyBorder="1" applyAlignment="1" applyProtection="1">
      <alignment horizontal="center"/>
      <protection locked="0"/>
    </xf>
    <xf numFmtId="0" fontId="2" fillId="2" borderId="0" xfId="0" applyFont="1" applyFill="1" applyBorder="1" applyAlignment="1" applyProtection="1">
      <alignment horizontal="left"/>
      <protection locked="0"/>
    </xf>
    <xf numFmtId="3" fontId="3" fillId="2" borderId="0" xfId="0" applyNumberFormat="1" applyFont="1" applyFill="1" applyBorder="1" applyAlignment="1" applyProtection="1">
      <alignment horizontal="left"/>
      <protection locked="0"/>
    </xf>
    <xf numFmtId="0" fontId="13" fillId="2" borderId="0" xfId="0" applyFont="1" applyFill="1" applyBorder="1" applyAlignment="1" applyProtection="1">
      <alignment horizontal="left"/>
      <protection locked="0"/>
    </xf>
    <xf numFmtId="3" fontId="3" fillId="2" borderId="0" xfId="0" applyNumberFormat="1" applyFont="1" applyFill="1" applyBorder="1" applyAlignment="1" applyProtection="1">
      <alignment horizontal="left"/>
      <protection locked="0"/>
    </xf>
    <xf numFmtId="0" fontId="4" fillId="2" borderId="0" xfId="0" applyFont="1" applyFill="1" applyBorder="1" applyAlignment="1" applyProtection="1">
      <alignment horizontal="center"/>
      <protection locked="0"/>
    </xf>
    <xf numFmtId="0" fontId="4" fillId="2" borderId="0" xfId="0" applyFont="1" applyFill="1" applyBorder="1" applyAlignment="1" applyProtection="1">
      <alignment horizontal="left"/>
      <protection locked="0"/>
    </xf>
    <xf numFmtId="0" fontId="3" fillId="2" borderId="0" xfId="0" quotePrefix="1"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0" fontId="3" fillId="2" borderId="0" xfId="0" applyFont="1" applyFill="1" applyAlignment="1" applyProtection="1">
      <alignment horizontal="center"/>
      <protection locked="0"/>
    </xf>
    <xf numFmtId="0" fontId="7" fillId="2" borderId="0" xfId="0" applyFont="1" applyFill="1" applyBorder="1" applyAlignment="1" applyProtection="1">
      <alignment horizontal="right"/>
      <protection locked="0"/>
    </xf>
    <xf numFmtId="165" fontId="2" fillId="2" borderId="0" xfId="0" applyNumberFormat="1" applyFont="1" applyFill="1" applyBorder="1" applyAlignment="1" applyProtection="1">
      <alignment horizontal="center"/>
      <protection locked="0"/>
    </xf>
  </cellXfs>
  <cellStyles count="4">
    <cellStyle name="Comma 2" xfId="2"/>
    <cellStyle name="Excel Built-in Normal" xf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I10" sqref="I10"/>
    </sheetView>
  </sheetViews>
  <sheetFormatPr defaultRowHeight="15" x14ac:dyDescent="0.25"/>
  <cols>
    <col min="1" max="2" width="9.140625" style="88"/>
    <col min="3" max="3" width="25.85546875" style="88" customWidth="1"/>
    <col min="4" max="16384" width="9.140625" style="88"/>
  </cols>
  <sheetData>
    <row r="1" spans="1:3" x14ac:dyDescent="0.25">
      <c r="A1" s="91" t="s">
        <v>473</v>
      </c>
      <c r="B1" s="92"/>
      <c r="C1" s="92"/>
    </row>
    <row r="4" spans="1:3" x14ac:dyDescent="0.25">
      <c r="A4" s="93" t="s">
        <v>474</v>
      </c>
      <c r="B4" s="93" t="s">
        <v>475</v>
      </c>
      <c r="C4" s="94" t="s">
        <v>476</v>
      </c>
    </row>
    <row r="5" spans="1:3" x14ac:dyDescent="0.25">
      <c r="A5" s="95">
        <v>0</v>
      </c>
      <c r="B5" s="96">
        <v>42826</v>
      </c>
      <c r="C5" s="97" t="s">
        <v>477</v>
      </c>
    </row>
    <row r="6" spans="1:3" x14ac:dyDescent="0.25">
      <c r="A6" s="97"/>
      <c r="B6" s="97"/>
      <c r="C6" s="97"/>
    </row>
    <row r="7" spans="1:3" x14ac:dyDescent="0.25">
      <c r="A7" s="98"/>
      <c r="B7" s="98"/>
      <c r="C7" s="98"/>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8"/>
  <sheetViews>
    <sheetView tabSelected="1" zoomScaleNormal="100" workbookViewId="0">
      <selection activeCell="J9" sqref="J9"/>
    </sheetView>
  </sheetViews>
  <sheetFormatPr defaultRowHeight="15" x14ac:dyDescent="0.25"/>
  <cols>
    <col min="1" max="1" width="6.7109375" style="2" bestFit="1" customWidth="1"/>
    <col min="2" max="2" width="2" style="5" bestFit="1" customWidth="1"/>
    <col min="3" max="3" width="39" style="3" customWidth="1"/>
    <col min="4" max="4" width="9.140625" style="4"/>
    <col min="5" max="5" width="10.7109375" style="2" bestFit="1" customWidth="1"/>
    <col min="6" max="6" width="2" style="5" bestFit="1" customWidth="1"/>
    <col min="7" max="7" width="36.42578125" style="3" bestFit="1" customWidth="1"/>
    <col min="8" max="16384" width="9.140625" style="1"/>
  </cols>
  <sheetData>
    <row r="1" spans="1:7" x14ac:dyDescent="0.25">
      <c r="A1" s="91" t="s">
        <v>473</v>
      </c>
    </row>
    <row r="5" spans="1:7" ht="14.25" x14ac:dyDescent="0.2">
      <c r="A5" s="87" t="s">
        <v>472</v>
      </c>
      <c r="B5" s="87"/>
      <c r="C5" s="87"/>
      <c r="D5" s="87"/>
      <c r="E5" s="87"/>
      <c r="F5" s="87"/>
      <c r="G5" s="87"/>
    </row>
    <row r="6" spans="1:7" ht="15.75" thickBot="1" x14ac:dyDescent="0.3">
      <c r="A6" s="85" t="s">
        <v>0</v>
      </c>
      <c r="B6" s="86"/>
      <c r="C6" s="86"/>
      <c r="D6" s="86"/>
      <c r="E6" s="86"/>
      <c r="F6" s="86"/>
      <c r="G6" s="86"/>
    </row>
    <row r="7" spans="1:7" ht="18" x14ac:dyDescent="0.25">
      <c r="A7" s="2" t="s">
        <v>11</v>
      </c>
      <c r="B7" s="2" t="s">
        <v>1</v>
      </c>
      <c r="C7" s="3" t="s">
        <v>267</v>
      </c>
      <c r="E7" s="2" t="s">
        <v>130</v>
      </c>
      <c r="F7" s="2" t="s">
        <v>1</v>
      </c>
      <c r="G7" s="3" t="s">
        <v>60</v>
      </c>
    </row>
    <row r="8" spans="1:7" ht="30" customHeight="1" x14ac:dyDescent="0.25">
      <c r="A8" s="57" t="s">
        <v>327</v>
      </c>
      <c r="B8" s="2"/>
      <c r="C8" s="3" t="s">
        <v>328</v>
      </c>
      <c r="E8" s="2" t="s">
        <v>293</v>
      </c>
      <c r="F8" s="2" t="s">
        <v>1</v>
      </c>
      <c r="G8" s="3" t="s">
        <v>61</v>
      </c>
    </row>
    <row r="9" spans="1:7" ht="30" x14ac:dyDescent="0.25">
      <c r="A9" s="2" t="s">
        <v>12</v>
      </c>
      <c r="B9" s="2" t="s">
        <v>1</v>
      </c>
      <c r="C9" s="3" t="s">
        <v>329</v>
      </c>
      <c r="E9" s="2" t="s">
        <v>294</v>
      </c>
      <c r="F9" s="2" t="s">
        <v>1</v>
      </c>
      <c r="G9" s="3" t="s">
        <v>62</v>
      </c>
    </row>
    <row r="10" spans="1:7" ht="16.5" x14ac:dyDescent="0.25">
      <c r="A10" s="2" t="s">
        <v>205</v>
      </c>
      <c r="B10" s="2" t="s">
        <v>1</v>
      </c>
      <c r="C10" s="3" t="s">
        <v>270</v>
      </c>
      <c r="E10" s="2" t="s">
        <v>295</v>
      </c>
      <c r="F10" s="2" t="s">
        <v>1</v>
      </c>
      <c r="G10" s="3" t="s">
        <v>63</v>
      </c>
    </row>
    <row r="11" spans="1:7" ht="16.5" x14ac:dyDescent="0.25">
      <c r="A11" s="2" t="s">
        <v>273</v>
      </c>
      <c r="B11" s="2" t="s">
        <v>1</v>
      </c>
      <c r="C11" s="3" t="s">
        <v>39</v>
      </c>
      <c r="E11" s="2" t="s">
        <v>132</v>
      </c>
      <c r="F11" s="2" t="s">
        <v>1</v>
      </c>
      <c r="G11" s="3" t="s">
        <v>64</v>
      </c>
    </row>
    <row r="12" spans="1:7" ht="16.5" x14ac:dyDescent="0.25">
      <c r="A12" s="2" t="s">
        <v>274</v>
      </c>
      <c r="B12" s="2" t="s">
        <v>1</v>
      </c>
      <c r="C12" s="3" t="s">
        <v>40</v>
      </c>
      <c r="E12" s="2" t="s">
        <v>296</v>
      </c>
      <c r="F12" s="2" t="s">
        <v>1</v>
      </c>
      <c r="G12" s="3" t="s">
        <v>65</v>
      </c>
    </row>
    <row r="13" spans="1:7" ht="30" x14ac:dyDescent="0.25">
      <c r="A13" s="2" t="s">
        <v>275</v>
      </c>
      <c r="B13" s="2" t="s">
        <v>1</v>
      </c>
      <c r="C13" s="3" t="s">
        <v>41</v>
      </c>
      <c r="E13" s="2" t="s">
        <v>268</v>
      </c>
      <c r="F13" s="2" t="s">
        <v>1</v>
      </c>
      <c r="G13" s="3" t="s">
        <v>134</v>
      </c>
    </row>
    <row r="14" spans="1:7" ht="16.5" x14ac:dyDescent="0.25">
      <c r="A14" s="2" t="s">
        <v>276</v>
      </c>
      <c r="B14" s="2" t="s">
        <v>1</v>
      </c>
      <c r="C14" s="3" t="s">
        <v>42</v>
      </c>
      <c r="E14" s="2" t="s">
        <v>32</v>
      </c>
      <c r="F14" s="2" t="s">
        <v>1</v>
      </c>
      <c r="G14" s="3" t="s">
        <v>339</v>
      </c>
    </row>
    <row r="15" spans="1:7" x14ac:dyDescent="0.25">
      <c r="A15" s="2" t="s">
        <v>4</v>
      </c>
      <c r="B15" s="2" t="s">
        <v>1</v>
      </c>
      <c r="C15" s="3" t="s">
        <v>43</v>
      </c>
      <c r="E15" s="2" t="s">
        <v>20</v>
      </c>
      <c r="F15" s="2" t="s">
        <v>1</v>
      </c>
      <c r="G15" s="3" t="s">
        <v>269</v>
      </c>
    </row>
    <row r="16" spans="1:7" ht="30" x14ac:dyDescent="0.25">
      <c r="A16" s="2" t="s">
        <v>2</v>
      </c>
      <c r="B16" s="2" t="s">
        <v>1</v>
      </c>
      <c r="C16" s="3" t="s">
        <v>278</v>
      </c>
      <c r="E16" s="2" t="s">
        <v>271</v>
      </c>
      <c r="F16" s="2" t="s">
        <v>1</v>
      </c>
      <c r="G16" s="3" t="s">
        <v>272</v>
      </c>
    </row>
    <row r="17" spans="1:7" x14ac:dyDescent="0.25">
      <c r="A17" s="2" t="s">
        <v>330</v>
      </c>
      <c r="B17" s="58" t="s">
        <v>1</v>
      </c>
      <c r="C17" s="3" t="s">
        <v>331</v>
      </c>
      <c r="E17" s="2" t="s">
        <v>21</v>
      </c>
      <c r="F17" s="2" t="s">
        <v>1</v>
      </c>
      <c r="G17" s="3" t="s">
        <v>66</v>
      </c>
    </row>
    <row r="18" spans="1:7" ht="16.5" x14ac:dyDescent="0.25">
      <c r="A18" s="2" t="s">
        <v>13</v>
      </c>
      <c r="B18" s="2" t="s">
        <v>1</v>
      </c>
      <c r="C18" s="3" t="s">
        <v>44</v>
      </c>
      <c r="E18" s="2" t="s">
        <v>340</v>
      </c>
      <c r="F18" s="2" t="s">
        <v>1</v>
      </c>
      <c r="G18" s="3" t="s">
        <v>341</v>
      </c>
    </row>
    <row r="19" spans="1:7" ht="33" x14ac:dyDescent="0.25">
      <c r="A19" s="2" t="s">
        <v>279</v>
      </c>
      <c r="B19" s="2" t="s">
        <v>1</v>
      </c>
      <c r="C19" s="3" t="s">
        <v>280</v>
      </c>
      <c r="E19" s="2" t="s">
        <v>7</v>
      </c>
      <c r="F19" s="2" t="s">
        <v>1</v>
      </c>
      <c r="G19" s="3" t="s">
        <v>67</v>
      </c>
    </row>
    <row r="20" spans="1:7" ht="18" x14ac:dyDescent="0.25">
      <c r="A20" s="2" t="s">
        <v>14</v>
      </c>
      <c r="B20" s="2" t="s">
        <v>1</v>
      </c>
      <c r="C20" s="3" t="s">
        <v>281</v>
      </c>
      <c r="E20" s="2" t="s">
        <v>342</v>
      </c>
      <c r="F20" s="2" t="s">
        <v>1</v>
      </c>
      <c r="G20" s="3" t="s">
        <v>343</v>
      </c>
    </row>
    <row r="21" spans="1:7" x14ac:dyDescent="0.25">
      <c r="A21" s="6" t="s">
        <v>3</v>
      </c>
      <c r="B21" s="2" t="s">
        <v>1</v>
      </c>
      <c r="C21" s="3" t="s">
        <v>332</v>
      </c>
      <c r="E21" s="6" t="s">
        <v>344</v>
      </c>
      <c r="F21" s="2" t="s">
        <v>1</v>
      </c>
      <c r="G21" s="3" t="s">
        <v>345</v>
      </c>
    </row>
    <row r="22" spans="1:7" x14ac:dyDescent="0.25">
      <c r="A22" s="2" t="s">
        <v>282</v>
      </c>
      <c r="B22" s="2" t="s">
        <v>1</v>
      </c>
      <c r="C22" s="3" t="s">
        <v>45</v>
      </c>
      <c r="E22" s="2" t="s">
        <v>22</v>
      </c>
      <c r="F22" s="2" t="s">
        <v>1</v>
      </c>
      <c r="G22" s="3" t="s">
        <v>68</v>
      </c>
    </row>
    <row r="23" spans="1:7" ht="16.5" x14ac:dyDescent="0.25">
      <c r="A23" s="2" t="s">
        <v>283</v>
      </c>
      <c r="B23" s="2" t="s">
        <v>1</v>
      </c>
      <c r="C23" s="3" t="s">
        <v>46</v>
      </c>
      <c r="E23" s="2" t="s">
        <v>347</v>
      </c>
      <c r="F23" s="2" t="s">
        <v>1</v>
      </c>
      <c r="G23" s="3" t="s">
        <v>69</v>
      </c>
    </row>
    <row r="24" spans="1:7" ht="16.5" x14ac:dyDescent="0.25">
      <c r="A24" s="2" t="s">
        <v>6</v>
      </c>
      <c r="B24" s="2" t="s">
        <v>1</v>
      </c>
      <c r="C24" s="3" t="s">
        <v>47</v>
      </c>
      <c r="E24" s="2" t="s">
        <v>277</v>
      </c>
      <c r="F24" s="2" t="s">
        <v>1</v>
      </c>
      <c r="G24" s="3" t="s">
        <v>69</v>
      </c>
    </row>
    <row r="25" spans="1:7" ht="16.5" x14ac:dyDescent="0.25">
      <c r="A25" s="2" t="s">
        <v>285</v>
      </c>
      <c r="B25" s="2" t="s">
        <v>1</v>
      </c>
      <c r="C25" s="3" t="s">
        <v>48</v>
      </c>
      <c r="E25" s="2" t="s">
        <v>23</v>
      </c>
      <c r="F25" s="2" t="s">
        <v>1</v>
      </c>
      <c r="G25" s="3" t="s">
        <v>70</v>
      </c>
    </row>
    <row r="26" spans="1:7" ht="30" x14ac:dyDescent="0.25">
      <c r="A26" s="2" t="s">
        <v>286</v>
      </c>
      <c r="B26" s="2" t="s">
        <v>1</v>
      </c>
      <c r="C26" s="3" t="s">
        <v>49</v>
      </c>
      <c r="E26" s="2" t="s">
        <v>8</v>
      </c>
      <c r="F26" s="2" t="s">
        <v>1</v>
      </c>
      <c r="G26" s="3" t="s">
        <v>71</v>
      </c>
    </row>
    <row r="27" spans="1:7" ht="17.25" customHeight="1" x14ac:dyDescent="0.25">
      <c r="A27" s="2" t="s">
        <v>287</v>
      </c>
      <c r="B27" s="2" t="s">
        <v>1</v>
      </c>
      <c r="C27" s="3" t="s">
        <v>50</v>
      </c>
      <c r="E27" s="2" t="s">
        <v>24</v>
      </c>
      <c r="F27" s="2" t="s">
        <v>1</v>
      </c>
      <c r="G27" s="3" t="s">
        <v>72</v>
      </c>
    </row>
    <row r="28" spans="1:7" ht="30" x14ac:dyDescent="0.25">
      <c r="A28" s="8" t="s">
        <v>333</v>
      </c>
      <c r="B28" s="9" t="s">
        <v>1</v>
      </c>
      <c r="C28" s="10" t="s">
        <v>334</v>
      </c>
      <c r="E28" s="57" t="s">
        <v>419</v>
      </c>
      <c r="F28" s="58" t="s">
        <v>1</v>
      </c>
      <c r="G28" s="3" t="s">
        <v>349</v>
      </c>
    </row>
    <row r="29" spans="1:7" ht="30" x14ac:dyDescent="0.25">
      <c r="A29" s="59" t="s">
        <v>346</v>
      </c>
      <c r="B29" s="9" t="s">
        <v>1</v>
      </c>
      <c r="C29" s="10" t="s">
        <v>51</v>
      </c>
      <c r="E29" s="57" t="s">
        <v>348</v>
      </c>
      <c r="F29" s="58" t="s">
        <v>1</v>
      </c>
      <c r="G29" s="3" t="s">
        <v>350</v>
      </c>
    </row>
    <row r="30" spans="1:7" ht="15" customHeight="1" x14ac:dyDescent="0.25">
      <c r="A30" s="2" t="s">
        <v>335</v>
      </c>
      <c r="B30" s="2" t="s">
        <v>1</v>
      </c>
      <c r="C30" s="3" t="s">
        <v>336</v>
      </c>
      <c r="E30" s="2" t="s">
        <v>25</v>
      </c>
      <c r="F30" s="2" t="s">
        <v>1</v>
      </c>
      <c r="G30" s="3" t="s">
        <v>10</v>
      </c>
    </row>
    <row r="31" spans="1:7" x14ac:dyDescent="0.25">
      <c r="A31" s="2" t="s">
        <v>16</v>
      </c>
      <c r="B31" s="2" t="s">
        <v>1</v>
      </c>
      <c r="C31" s="3" t="s">
        <v>52</v>
      </c>
      <c r="E31" s="6" t="s">
        <v>26</v>
      </c>
      <c r="F31" s="2" t="s">
        <v>1</v>
      </c>
      <c r="G31" s="3" t="s">
        <v>73</v>
      </c>
    </row>
    <row r="32" spans="1:7" x14ac:dyDescent="0.25">
      <c r="A32" s="2" t="s">
        <v>17</v>
      </c>
      <c r="B32" s="2" t="s">
        <v>1</v>
      </c>
      <c r="C32" s="3" t="s">
        <v>53</v>
      </c>
      <c r="E32" s="6" t="s">
        <v>27</v>
      </c>
      <c r="F32" s="2" t="s">
        <v>1</v>
      </c>
      <c r="G32" s="3" t="s">
        <v>74</v>
      </c>
    </row>
    <row r="33" spans="1:7" ht="18" x14ac:dyDescent="0.25">
      <c r="A33" s="2" t="s">
        <v>144</v>
      </c>
      <c r="B33" s="2" t="s">
        <v>1</v>
      </c>
      <c r="C33" s="3" t="s">
        <v>54</v>
      </c>
      <c r="E33" s="6" t="s">
        <v>5</v>
      </c>
      <c r="F33" s="2" t="s">
        <v>1</v>
      </c>
      <c r="G33" s="3" t="s">
        <v>284</v>
      </c>
    </row>
    <row r="34" spans="1:7" x14ac:dyDescent="0.25">
      <c r="A34" s="2" t="s">
        <v>18</v>
      </c>
      <c r="B34" s="2" t="s">
        <v>1</v>
      </c>
      <c r="C34" s="3" t="s">
        <v>55</v>
      </c>
      <c r="E34" s="7" t="s">
        <v>28</v>
      </c>
      <c r="F34" s="7"/>
      <c r="G34" s="7"/>
    </row>
    <row r="35" spans="1:7" x14ac:dyDescent="0.25">
      <c r="A35" s="6" t="s">
        <v>337</v>
      </c>
      <c r="B35" s="2" t="s">
        <v>1</v>
      </c>
      <c r="C35" s="3" t="s">
        <v>338</v>
      </c>
      <c r="E35" s="2" t="s">
        <v>29</v>
      </c>
      <c r="F35" s="2" t="s">
        <v>1</v>
      </c>
      <c r="G35" s="3" t="s">
        <v>75</v>
      </c>
    </row>
    <row r="36" spans="1:7" x14ac:dyDescent="0.25">
      <c r="A36" s="2" t="s">
        <v>289</v>
      </c>
      <c r="B36" s="2" t="s">
        <v>1</v>
      </c>
      <c r="C36" s="3" t="s">
        <v>56</v>
      </c>
      <c r="E36" s="2" t="s">
        <v>76</v>
      </c>
      <c r="F36" s="2" t="s">
        <v>1</v>
      </c>
      <c r="G36" s="3" t="s">
        <v>77</v>
      </c>
    </row>
    <row r="37" spans="1:7" ht="18" x14ac:dyDescent="0.25">
      <c r="A37" s="2" t="s">
        <v>19</v>
      </c>
      <c r="B37" s="2" t="s">
        <v>1</v>
      </c>
      <c r="C37" s="3" t="s">
        <v>290</v>
      </c>
      <c r="E37" s="2" t="s">
        <v>31</v>
      </c>
      <c r="F37" s="2" t="s">
        <v>1</v>
      </c>
      <c r="G37" s="3" t="s">
        <v>78</v>
      </c>
    </row>
    <row r="38" spans="1:7" x14ac:dyDescent="0.25">
      <c r="A38" s="2" t="s">
        <v>9</v>
      </c>
      <c r="B38" s="2" t="s">
        <v>1</v>
      </c>
      <c r="C38" s="3" t="s">
        <v>57</v>
      </c>
      <c r="E38" s="2" t="s">
        <v>21</v>
      </c>
      <c r="F38" s="2" t="s">
        <v>1</v>
      </c>
      <c r="G38" s="3" t="s">
        <v>79</v>
      </c>
    </row>
    <row r="39" spans="1:7" ht="16.5" x14ac:dyDescent="0.25">
      <c r="A39" s="2" t="s">
        <v>291</v>
      </c>
      <c r="B39" s="2" t="s">
        <v>1</v>
      </c>
      <c r="C39" s="3" t="s">
        <v>58</v>
      </c>
      <c r="E39" s="2" t="s">
        <v>32</v>
      </c>
      <c r="F39" s="2" t="s">
        <v>1</v>
      </c>
      <c r="G39" s="3" t="s">
        <v>80</v>
      </c>
    </row>
    <row r="40" spans="1:7" ht="16.5" x14ac:dyDescent="0.25">
      <c r="A40" s="2" t="s">
        <v>133</v>
      </c>
      <c r="B40" s="2" t="s">
        <v>1</v>
      </c>
      <c r="C40" s="3" t="s">
        <v>59</v>
      </c>
      <c r="E40" s="2" t="s">
        <v>113</v>
      </c>
      <c r="F40" s="2" t="s">
        <v>1</v>
      </c>
      <c r="G40" s="3" t="s">
        <v>81</v>
      </c>
    </row>
    <row r="41" spans="1:7" ht="16.5" x14ac:dyDescent="0.25">
      <c r="A41" s="2" t="s">
        <v>130</v>
      </c>
      <c r="B41" s="2" t="s">
        <v>1</v>
      </c>
      <c r="C41" s="3" t="s">
        <v>60</v>
      </c>
      <c r="E41" s="2" t="s">
        <v>288</v>
      </c>
      <c r="F41" s="2" t="s">
        <v>1</v>
      </c>
      <c r="G41" s="3" t="s">
        <v>82</v>
      </c>
    </row>
    <row r="42" spans="1:7" ht="30" x14ac:dyDescent="0.25">
      <c r="A42" s="2" t="s">
        <v>293</v>
      </c>
      <c r="B42" s="2" t="s">
        <v>1</v>
      </c>
      <c r="C42" s="3" t="s">
        <v>61</v>
      </c>
      <c r="E42" s="2" t="s">
        <v>33</v>
      </c>
      <c r="F42" s="2" t="s">
        <v>1</v>
      </c>
      <c r="G42" s="3" t="s">
        <v>83</v>
      </c>
    </row>
    <row r="43" spans="1:7" ht="30" x14ac:dyDescent="0.25">
      <c r="A43" s="2" t="s">
        <v>294</v>
      </c>
      <c r="B43" s="2" t="s">
        <v>1</v>
      </c>
      <c r="C43" s="3" t="s">
        <v>62</v>
      </c>
      <c r="E43" s="2" t="s">
        <v>34</v>
      </c>
      <c r="F43" s="2" t="s">
        <v>1</v>
      </c>
      <c r="G43" s="3" t="s">
        <v>84</v>
      </c>
    </row>
    <row r="44" spans="1:7" ht="16.5" x14ac:dyDescent="0.25">
      <c r="A44" s="2" t="s">
        <v>295</v>
      </c>
      <c r="B44" s="2" t="s">
        <v>1</v>
      </c>
      <c r="C44" s="3" t="s">
        <v>63</v>
      </c>
      <c r="E44" s="2" t="s">
        <v>6</v>
      </c>
      <c r="F44" s="2" t="s">
        <v>1</v>
      </c>
      <c r="G44" s="3" t="s">
        <v>85</v>
      </c>
    </row>
    <row r="45" spans="1:7" ht="16.5" x14ac:dyDescent="0.25">
      <c r="A45" s="2" t="s">
        <v>132</v>
      </c>
      <c r="B45" s="2" t="s">
        <v>1</v>
      </c>
      <c r="C45" s="3" t="s">
        <v>64</v>
      </c>
      <c r="E45" s="2" t="s">
        <v>35</v>
      </c>
      <c r="F45" s="2" t="s">
        <v>1</v>
      </c>
      <c r="G45" s="3" t="s">
        <v>86</v>
      </c>
    </row>
    <row r="46" spans="1:7" ht="16.5" x14ac:dyDescent="0.25">
      <c r="A46" s="2" t="s">
        <v>296</v>
      </c>
      <c r="B46" s="2" t="s">
        <v>1</v>
      </c>
      <c r="C46" s="3" t="s">
        <v>65</v>
      </c>
      <c r="E46" s="2" t="s">
        <v>36</v>
      </c>
      <c r="F46" s="2" t="s">
        <v>1</v>
      </c>
      <c r="G46" s="3" t="s">
        <v>87</v>
      </c>
    </row>
    <row r="47" spans="1:7" ht="16.5" x14ac:dyDescent="0.25">
      <c r="B47" s="2"/>
      <c r="E47" s="2" t="s">
        <v>292</v>
      </c>
      <c r="F47" s="2" t="s">
        <v>1</v>
      </c>
      <c r="G47" s="3" t="s">
        <v>88</v>
      </c>
    </row>
    <row r="48" spans="1:7" x14ac:dyDescent="0.25">
      <c r="B48" s="2"/>
      <c r="E48" s="2" t="s">
        <v>3</v>
      </c>
      <c r="F48" s="2" t="s">
        <v>1</v>
      </c>
      <c r="G48" s="3" t="s">
        <v>89</v>
      </c>
    </row>
    <row r="49" spans="1:7" x14ac:dyDescent="0.25">
      <c r="B49" s="2"/>
      <c r="E49" s="2" t="s">
        <v>37</v>
      </c>
      <c r="F49" s="2" t="s">
        <v>1</v>
      </c>
      <c r="G49" s="3" t="s">
        <v>90</v>
      </c>
    </row>
    <row r="50" spans="1:7" x14ac:dyDescent="0.25">
      <c r="B50" s="2"/>
      <c r="E50" s="2" t="s">
        <v>38</v>
      </c>
      <c r="F50" s="2" t="s">
        <v>1</v>
      </c>
      <c r="G50" s="3" t="s">
        <v>91</v>
      </c>
    </row>
    <row r="51" spans="1:7" x14ac:dyDescent="0.25">
      <c r="B51" s="2"/>
      <c r="E51" s="2" t="s">
        <v>30</v>
      </c>
      <c r="F51" s="2" t="s">
        <v>1</v>
      </c>
      <c r="G51" s="3" t="s">
        <v>92</v>
      </c>
    </row>
    <row r="52" spans="1:7" x14ac:dyDescent="0.25">
      <c r="B52" s="2"/>
      <c r="E52" s="11" t="s">
        <v>29</v>
      </c>
      <c r="F52" s="2" t="s">
        <v>1</v>
      </c>
      <c r="G52" s="3" t="s">
        <v>93</v>
      </c>
    </row>
    <row r="53" spans="1:7" x14ac:dyDescent="0.25">
      <c r="B53" s="2"/>
      <c r="E53" s="11"/>
      <c r="F53" s="2"/>
    </row>
    <row r="54" spans="1:7" x14ac:dyDescent="0.25">
      <c r="A54" s="12" t="s">
        <v>297</v>
      </c>
    </row>
    <row r="55" spans="1:7" x14ac:dyDescent="0.25">
      <c r="A55" s="12" t="s">
        <v>298</v>
      </c>
    </row>
    <row r="56" spans="1:7" x14ac:dyDescent="0.25">
      <c r="A56" s="12" t="s">
        <v>299</v>
      </c>
    </row>
    <row r="57" spans="1:7" x14ac:dyDescent="0.25">
      <c r="A57" s="12" t="s">
        <v>300</v>
      </c>
    </row>
    <row r="58" spans="1:7" x14ac:dyDescent="0.25">
      <c r="A58" s="12" t="s">
        <v>301</v>
      </c>
    </row>
  </sheetData>
  <sheetProtection password="E156" sheet="1" objects="1" scenarios="1"/>
  <mergeCells count="2">
    <mergeCell ref="A6:G6"/>
    <mergeCell ref="A5:G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34"/>
  <sheetViews>
    <sheetView zoomScaleNormal="100" workbookViewId="0">
      <selection activeCell="F2" sqref="F2"/>
    </sheetView>
  </sheetViews>
  <sheetFormatPr defaultRowHeight="15" x14ac:dyDescent="0.25"/>
  <cols>
    <col min="1" max="1" width="17.28515625" style="90" bestFit="1" customWidth="1"/>
    <col min="2" max="2" width="9.140625" style="89"/>
    <col min="3" max="3" width="21.42578125" style="89" bestFit="1" customWidth="1"/>
    <col min="4" max="4" width="12.85546875" style="90" customWidth="1"/>
    <col min="5" max="6" width="9.140625" style="89"/>
    <col min="7" max="7" width="11.7109375" style="90" bestFit="1" customWidth="1"/>
    <col min="8" max="8" width="9.140625" style="102" customWidth="1"/>
    <col min="9" max="9" width="22.140625" style="102" customWidth="1"/>
    <col min="10" max="10" width="9.140625" style="89"/>
    <col min="11" max="11" width="21.42578125" style="89" bestFit="1" customWidth="1"/>
    <col min="12" max="12" width="11.85546875" style="102" customWidth="1"/>
    <col min="13" max="14" width="9.140625" style="102"/>
    <col min="15" max="15" width="11.7109375" style="102" bestFit="1" customWidth="1"/>
    <col min="16" max="16384" width="9.140625" style="102"/>
  </cols>
  <sheetData>
    <row r="1" spans="1:15" x14ac:dyDescent="0.25">
      <c r="A1" s="99" t="s">
        <v>473</v>
      </c>
    </row>
    <row r="5" spans="1:15" ht="51" customHeight="1" x14ac:dyDescent="0.25">
      <c r="A5" s="75" t="s">
        <v>351</v>
      </c>
      <c r="B5" s="75"/>
      <c r="C5" s="75"/>
      <c r="D5" s="75"/>
      <c r="E5" s="75"/>
      <c r="F5" s="64"/>
      <c r="G5" s="66"/>
      <c r="I5" s="103" t="s">
        <v>351</v>
      </c>
      <c r="J5" s="103"/>
      <c r="K5" s="103"/>
      <c r="L5" s="103"/>
      <c r="M5" s="103"/>
      <c r="N5" s="13"/>
      <c r="O5" s="20"/>
    </row>
    <row r="6" spans="1:15" x14ac:dyDescent="0.25">
      <c r="A6" s="66"/>
      <c r="B6" s="64"/>
      <c r="C6" s="64"/>
      <c r="D6" s="66"/>
      <c r="E6" s="64"/>
      <c r="F6" s="64"/>
      <c r="G6" s="66"/>
      <c r="I6" s="20"/>
      <c r="J6" s="13"/>
      <c r="K6" s="13"/>
      <c r="L6" s="20"/>
      <c r="M6" s="13"/>
      <c r="N6" s="13"/>
      <c r="O6" s="20"/>
    </row>
    <row r="7" spans="1:15" x14ac:dyDescent="0.25">
      <c r="A7" s="66" t="s">
        <v>94</v>
      </c>
      <c r="B7" s="64"/>
      <c r="C7" s="64"/>
      <c r="D7" s="66"/>
      <c r="E7" s="64"/>
      <c r="F7" s="64"/>
      <c r="G7" s="66"/>
      <c r="I7" s="20" t="s">
        <v>94</v>
      </c>
      <c r="J7" s="13"/>
      <c r="K7" s="13"/>
      <c r="L7" s="20"/>
      <c r="M7" s="13"/>
      <c r="N7" s="13"/>
      <c r="O7" s="20"/>
    </row>
    <row r="8" spans="1:15" x14ac:dyDescent="0.25">
      <c r="A8" s="66" t="s">
        <v>99</v>
      </c>
      <c r="B8" s="64" t="s">
        <v>1</v>
      </c>
      <c r="C8" s="64">
        <v>0.79</v>
      </c>
      <c r="D8" s="64"/>
      <c r="E8" s="64"/>
      <c r="F8" s="64"/>
      <c r="G8" s="66"/>
      <c r="I8" s="20" t="s">
        <v>99</v>
      </c>
      <c r="J8" s="104" t="s">
        <v>1</v>
      </c>
      <c r="K8" s="13">
        <v>0.79</v>
      </c>
      <c r="L8" s="20"/>
      <c r="M8" s="13"/>
      <c r="N8" s="13"/>
      <c r="O8" s="20"/>
    </row>
    <row r="9" spans="1:15" ht="16.5" x14ac:dyDescent="0.3">
      <c r="A9" s="66" t="s">
        <v>100</v>
      </c>
      <c r="B9" s="64" t="s">
        <v>1</v>
      </c>
      <c r="C9" s="64">
        <v>0.12</v>
      </c>
      <c r="D9" s="64"/>
      <c r="E9" s="64"/>
      <c r="F9" s="64"/>
      <c r="G9" s="66"/>
      <c r="I9" s="20" t="s">
        <v>100</v>
      </c>
      <c r="J9" s="13" t="s">
        <v>1</v>
      </c>
      <c r="K9" s="13">
        <v>0.12</v>
      </c>
      <c r="L9" s="20"/>
      <c r="M9" s="13"/>
      <c r="N9" s="13"/>
      <c r="O9" s="20"/>
    </row>
    <row r="10" spans="1:15" ht="16.5" x14ac:dyDescent="0.3">
      <c r="A10" s="66" t="s">
        <v>352</v>
      </c>
      <c r="B10" s="64" t="s">
        <v>1</v>
      </c>
      <c r="C10" s="64">
        <v>0.09</v>
      </c>
      <c r="D10" s="64"/>
      <c r="E10" s="64"/>
      <c r="F10" s="64"/>
      <c r="G10" s="66"/>
      <c r="I10" s="20" t="s">
        <v>352</v>
      </c>
      <c r="J10" s="13" t="s">
        <v>1</v>
      </c>
      <c r="K10" s="13">
        <v>0.09</v>
      </c>
      <c r="L10" s="20"/>
      <c r="M10" s="13"/>
      <c r="N10" s="13"/>
      <c r="O10" s="20"/>
    </row>
    <row r="11" spans="1:15" x14ac:dyDescent="0.25">
      <c r="A11" s="66" t="s">
        <v>101</v>
      </c>
      <c r="B11" s="64" t="s">
        <v>1</v>
      </c>
      <c r="C11" s="64">
        <v>120</v>
      </c>
      <c r="D11" s="66" t="s">
        <v>95</v>
      </c>
      <c r="E11" s="64"/>
      <c r="F11" s="64"/>
      <c r="G11" s="66"/>
      <c r="I11" s="20" t="s">
        <v>101</v>
      </c>
      <c r="J11" s="13" t="s">
        <v>1</v>
      </c>
      <c r="K11" s="13">
        <v>120</v>
      </c>
      <c r="L11" s="20" t="s">
        <v>95</v>
      </c>
      <c r="M11" s="13"/>
      <c r="N11" s="13"/>
      <c r="O11" s="20"/>
    </row>
    <row r="12" spans="1:15" x14ac:dyDescent="0.25">
      <c r="A12" s="66" t="s">
        <v>102</v>
      </c>
      <c r="B12" s="64" t="s">
        <v>1</v>
      </c>
      <c r="C12" s="64">
        <v>1500</v>
      </c>
      <c r="D12" s="66" t="s">
        <v>96</v>
      </c>
      <c r="E12" s="64"/>
      <c r="F12" s="64"/>
      <c r="G12" s="66"/>
      <c r="I12" s="20" t="s">
        <v>102</v>
      </c>
      <c r="J12" s="13" t="s">
        <v>1</v>
      </c>
      <c r="K12" s="13">
        <v>1500</v>
      </c>
      <c r="L12" s="20" t="s">
        <v>96</v>
      </c>
      <c r="M12" s="13"/>
      <c r="N12" s="13"/>
      <c r="O12" s="20"/>
    </row>
    <row r="13" spans="1:15" x14ac:dyDescent="0.25">
      <c r="A13" s="66"/>
      <c r="B13" s="64"/>
      <c r="C13" s="64"/>
      <c r="D13" s="66"/>
      <c r="E13" s="64"/>
      <c r="F13" s="64"/>
      <c r="G13" s="66"/>
      <c r="I13" s="20"/>
      <c r="J13" s="13"/>
      <c r="K13" s="13"/>
      <c r="L13" s="20"/>
      <c r="M13" s="13"/>
      <c r="N13" s="13"/>
      <c r="O13" s="20"/>
    </row>
    <row r="14" spans="1:15" ht="30" customHeight="1" x14ac:dyDescent="0.25">
      <c r="A14" s="78" t="s">
        <v>353</v>
      </c>
      <c r="B14" s="78"/>
      <c r="C14" s="78"/>
      <c r="D14" s="78"/>
      <c r="E14" s="64"/>
      <c r="F14" s="64"/>
      <c r="G14" s="66"/>
      <c r="I14" s="105" t="s">
        <v>363</v>
      </c>
      <c r="J14" s="105"/>
      <c r="K14" s="105"/>
      <c r="L14" s="105"/>
      <c r="M14" s="13"/>
      <c r="N14" s="13"/>
      <c r="O14" s="20"/>
    </row>
    <row r="15" spans="1:15" x14ac:dyDescent="0.25">
      <c r="A15" s="76" t="s">
        <v>104</v>
      </c>
      <c r="B15" s="76"/>
      <c r="C15" s="76"/>
      <c r="D15" s="66"/>
      <c r="E15" s="64"/>
      <c r="F15" s="64"/>
      <c r="G15" s="66"/>
      <c r="I15" s="106" t="s">
        <v>104</v>
      </c>
      <c r="J15" s="106"/>
      <c r="K15" s="106"/>
      <c r="L15" s="20"/>
      <c r="M15" s="13"/>
      <c r="N15" s="13"/>
      <c r="O15" s="20"/>
    </row>
    <row r="16" spans="1:15" x14ac:dyDescent="0.25">
      <c r="A16" s="76"/>
      <c r="B16" s="76"/>
      <c r="C16" s="76"/>
      <c r="D16" s="66"/>
      <c r="E16" s="64"/>
      <c r="F16" s="64"/>
      <c r="G16" s="66"/>
      <c r="I16" s="106"/>
      <c r="J16" s="106"/>
      <c r="K16" s="106"/>
      <c r="L16" s="20"/>
      <c r="M16" s="13"/>
      <c r="N16" s="13"/>
      <c r="O16" s="20"/>
    </row>
    <row r="17" spans="1:15" x14ac:dyDescent="0.25">
      <c r="A17" s="66"/>
      <c r="B17" s="64"/>
      <c r="C17" s="64"/>
      <c r="D17" s="66"/>
      <c r="E17" s="64"/>
      <c r="F17" s="64"/>
      <c r="G17" s="66"/>
      <c r="I17" s="20"/>
      <c r="J17" s="13"/>
      <c r="K17" s="13"/>
      <c r="L17" s="20"/>
      <c r="M17" s="13"/>
      <c r="N17" s="13"/>
      <c r="O17" s="20"/>
    </row>
    <row r="18" spans="1:15" ht="16.5" x14ac:dyDescent="0.3">
      <c r="A18" s="64" t="s">
        <v>355</v>
      </c>
      <c r="B18" s="64" t="s">
        <v>1</v>
      </c>
      <c r="C18" s="64" t="s">
        <v>354</v>
      </c>
      <c r="D18" s="66"/>
      <c r="E18" s="64"/>
      <c r="F18" s="64"/>
      <c r="G18" s="66" t="s">
        <v>105</v>
      </c>
      <c r="I18" s="13" t="s">
        <v>355</v>
      </c>
      <c r="J18" s="13" t="s">
        <v>1</v>
      </c>
      <c r="K18" s="13" t="s">
        <v>354</v>
      </c>
      <c r="L18" s="20"/>
      <c r="M18" s="13"/>
      <c r="N18" s="13"/>
      <c r="O18" s="20" t="s">
        <v>105</v>
      </c>
    </row>
    <row r="19" spans="1:15" ht="15" customHeight="1" x14ac:dyDescent="0.3">
      <c r="A19" s="64" t="s">
        <v>355</v>
      </c>
      <c r="B19" s="64" t="s">
        <v>1</v>
      </c>
      <c r="C19" s="64" t="s">
        <v>356</v>
      </c>
      <c r="D19" s="60" t="s">
        <v>357</v>
      </c>
      <c r="E19" s="64"/>
      <c r="F19" s="64"/>
      <c r="G19" s="66"/>
      <c r="I19" s="13" t="s">
        <v>355</v>
      </c>
      <c r="J19" s="13" t="s">
        <v>1</v>
      </c>
      <c r="K19" s="13">
        <f>(K9*100)*(0.7)+(K10*100)</f>
        <v>17.399999999999999</v>
      </c>
      <c r="L19" s="107" t="s">
        <v>174</v>
      </c>
      <c r="M19" s="13"/>
      <c r="N19" s="13"/>
      <c r="O19" s="20"/>
    </row>
    <row r="20" spans="1:15" x14ac:dyDescent="0.25">
      <c r="A20" s="66"/>
      <c r="B20" s="64"/>
      <c r="C20" s="64"/>
      <c r="D20" s="66"/>
      <c r="E20" s="64"/>
      <c r="F20" s="64"/>
      <c r="G20" s="66"/>
      <c r="I20" s="20"/>
      <c r="J20" s="13"/>
      <c r="K20" s="13"/>
      <c r="L20" s="20"/>
      <c r="M20" s="13"/>
      <c r="N20" s="13"/>
      <c r="O20" s="20"/>
    </row>
    <row r="21" spans="1:15" x14ac:dyDescent="0.25">
      <c r="A21" s="77" t="s">
        <v>359</v>
      </c>
      <c r="B21" s="77"/>
      <c r="C21" s="77"/>
      <c r="D21" s="66"/>
      <c r="E21" s="64"/>
      <c r="F21" s="64"/>
      <c r="G21" s="66"/>
      <c r="I21" s="108" t="s">
        <v>98</v>
      </c>
      <c r="J21" s="108"/>
      <c r="K21" s="108"/>
      <c r="L21" s="20"/>
      <c r="M21" s="13"/>
      <c r="N21" s="13"/>
      <c r="O21" s="20"/>
    </row>
    <row r="22" spans="1:15" x14ac:dyDescent="0.25">
      <c r="A22" s="66"/>
      <c r="B22" s="64"/>
      <c r="C22" s="64"/>
      <c r="D22" s="66"/>
      <c r="E22" s="64"/>
      <c r="F22" s="64"/>
      <c r="G22" s="66"/>
      <c r="I22" s="20"/>
      <c r="J22" s="13"/>
      <c r="K22" s="13"/>
      <c r="L22" s="20"/>
      <c r="M22" s="13"/>
      <c r="N22" s="13"/>
      <c r="O22" s="20"/>
    </row>
    <row r="23" spans="1:15" x14ac:dyDescent="0.25">
      <c r="A23" s="66" t="s">
        <v>360</v>
      </c>
      <c r="B23" s="64" t="s">
        <v>1</v>
      </c>
      <c r="C23" s="64">
        <v>1.1499999999999999</v>
      </c>
      <c r="D23" s="66" t="s">
        <v>362</v>
      </c>
      <c r="E23" s="64"/>
      <c r="F23" s="16"/>
      <c r="G23" s="17" t="s">
        <v>358</v>
      </c>
      <c r="I23" s="20" t="s">
        <v>360</v>
      </c>
      <c r="J23" s="13" t="s">
        <v>1</v>
      </c>
      <c r="K23" s="13">
        <v>1.1499999999999999</v>
      </c>
      <c r="L23" s="20" t="s">
        <v>362</v>
      </c>
      <c r="M23" s="13"/>
      <c r="N23" s="21"/>
      <c r="O23" s="109" t="s">
        <v>358</v>
      </c>
    </row>
    <row r="24" spans="1:15" x14ac:dyDescent="0.25">
      <c r="A24" s="66"/>
      <c r="B24" s="70"/>
      <c r="C24" s="64"/>
      <c r="D24" s="66"/>
      <c r="E24" s="64"/>
      <c r="F24" s="16"/>
      <c r="G24" s="17"/>
      <c r="I24" s="20"/>
      <c r="J24" s="104"/>
      <c r="K24" s="13"/>
      <c r="L24" s="20"/>
      <c r="M24" s="13"/>
      <c r="N24" s="21"/>
      <c r="O24" s="109"/>
    </row>
    <row r="25" spans="1:15" ht="16.5" x14ac:dyDescent="0.3">
      <c r="A25" s="66" t="s">
        <v>302</v>
      </c>
      <c r="B25" s="70" t="s">
        <v>1</v>
      </c>
      <c r="C25" s="64">
        <v>79</v>
      </c>
      <c r="D25" s="66" t="s">
        <v>362</v>
      </c>
      <c r="E25" s="64"/>
      <c r="F25" s="16"/>
      <c r="G25" s="17" t="s">
        <v>258</v>
      </c>
      <c r="I25" s="20" t="s">
        <v>302</v>
      </c>
      <c r="J25" s="104" t="s">
        <v>1</v>
      </c>
      <c r="K25" s="13">
        <v>79</v>
      </c>
      <c r="L25" s="20" t="s">
        <v>362</v>
      </c>
      <c r="M25" s="13"/>
      <c r="N25" s="21"/>
      <c r="O25" s="109" t="s">
        <v>258</v>
      </c>
    </row>
    <row r="26" spans="1:15" x14ac:dyDescent="0.25">
      <c r="A26" s="66"/>
      <c r="B26" s="64"/>
      <c r="C26" s="64"/>
      <c r="D26" s="66"/>
      <c r="E26" s="64"/>
      <c r="F26" s="16"/>
      <c r="G26" s="18"/>
      <c r="I26" s="20"/>
      <c r="J26" s="13"/>
      <c r="K26" s="13"/>
      <c r="L26" s="20"/>
      <c r="M26" s="13"/>
      <c r="N26" s="21"/>
      <c r="O26" s="110"/>
    </row>
    <row r="27" spans="1:15" x14ac:dyDescent="0.25">
      <c r="A27" s="66" t="s">
        <v>22</v>
      </c>
      <c r="B27" s="64" t="s">
        <v>1</v>
      </c>
      <c r="C27" s="67" t="s">
        <v>361</v>
      </c>
      <c r="D27" s="69"/>
      <c r="E27" s="64" t="s">
        <v>1</v>
      </c>
      <c r="F27" s="19">
        <v>91</v>
      </c>
      <c r="G27" s="17" t="s">
        <v>103</v>
      </c>
      <c r="I27" s="20" t="s">
        <v>22</v>
      </c>
      <c r="J27" s="13" t="s">
        <v>1</v>
      </c>
      <c r="K27" s="51" t="s">
        <v>361</v>
      </c>
      <c r="L27" s="111"/>
      <c r="M27" s="13" t="s">
        <v>1</v>
      </c>
      <c r="N27" s="112">
        <v>91</v>
      </c>
      <c r="O27" s="109" t="s">
        <v>103</v>
      </c>
    </row>
    <row r="28" spans="1:15" x14ac:dyDescent="0.25">
      <c r="A28" s="66"/>
      <c r="B28" s="64"/>
      <c r="C28" s="73"/>
      <c r="D28" s="74"/>
      <c r="E28" s="64"/>
      <c r="F28" s="64"/>
      <c r="G28" s="66"/>
      <c r="I28" s="20"/>
      <c r="J28" s="13"/>
      <c r="K28" s="113"/>
      <c r="L28" s="114"/>
      <c r="M28" s="13"/>
      <c r="N28" s="13"/>
      <c r="O28" s="20"/>
    </row>
    <row r="30" spans="1:15" x14ac:dyDescent="0.25">
      <c r="A30" s="100" t="s">
        <v>478</v>
      </c>
    </row>
    <row r="31" spans="1:15" x14ac:dyDescent="0.25">
      <c r="A31" s="100" t="s">
        <v>479</v>
      </c>
    </row>
    <row r="32" spans="1:15" x14ac:dyDescent="0.25">
      <c r="A32" s="100" t="s">
        <v>480</v>
      </c>
    </row>
    <row r="33" spans="1:1" x14ac:dyDescent="0.25">
      <c r="A33" s="100" t="s">
        <v>481</v>
      </c>
    </row>
    <row r="34" spans="1:1" x14ac:dyDescent="0.25">
      <c r="A34" s="101" t="s">
        <v>482</v>
      </c>
    </row>
  </sheetData>
  <sheetProtection password="E156" sheet="1" objects="1" scenarios="1"/>
  <mergeCells count="10">
    <mergeCell ref="C28:D28"/>
    <mergeCell ref="K28:L28"/>
    <mergeCell ref="A5:E5"/>
    <mergeCell ref="A15:C16"/>
    <mergeCell ref="A21:C21"/>
    <mergeCell ref="I5:M5"/>
    <mergeCell ref="I15:K16"/>
    <mergeCell ref="I21:K21"/>
    <mergeCell ref="A14:D14"/>
    <mergeCell ref="I14:L14"/>
  </mergeCells>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49"/>
  <sheetViews>
    <sheetView zoomScale="90" zoomScaleNormal="90" workbookViewId="0">
      <selection activeCell="R33" sqref="R33"/>
    </sheetView>
  </sheetViews>
  <sheetFormatPr defaultRowHeight="15" x14ac:dyDescent="0.25"/>
  <cols>
    <col min="1" max="1" width="18.42578125" style="102" customWidth="1"/>
    <col min="2" max="2" width="9.7109375" style="89" customWidth="1"/>
    <col min="3" max="3" width="14.42578125" style="89" bestFit="1" customWidth="1"/>
    <col min="4" max="4" width="11.140625" style="102" bestFit="1" customWidth="1"/>
    <col min="5" max="5" width="9.140625" style="89"/>
    <col min="6" max="6" width="9.5703125" style="89" bestFit="1" customWidth="1"/>
    <col min="7" max="7" width="17.85546875" style="90" customWidth="1"/>
    <col min="8" max="8" width="9.140625" style="102"/>
    <col min="9" max="9" width="22.140625" style="102" customWidth="1"/>
    <col min="10" max="10" width="10.140625" style="89" customWidth="1"/>
    <col min="11" max="11" width="12.5703125" style="89" bestFit="1" customWidth="1"/>
    <col min="12" max="12" width="11.85546875" style="102" customWidth="1"/>
    <col min="13" max="14" width="9.140625" style="102"/>
    <col min="15" max="15" width="20.28515625" style="102" customWidth="1"/>
    <col min="16" max="16384" width="9.140625" style="102"/>
  </cols>
  <sheetData>
    <row r="1" spans="1:15" x14ac:dyDescent="0.25">
      <c r="A1" s="99" t="s">
        <v>473</v>
      </c>
    </row>
    <row r="5" spans="1:15" ht="31.5" customHeight="1" x14ac:dyDescent="0.25">
      <c r="A5" s="75" t="s">
        <v>364</v>
      </c>
      <c r="B5" s="75"/>
      <c r="C5" s="75"/>
      <c r="D5" s="75"/>
      <c r="E5" s="75"/>
      <c r="F5" s="64"/>
      <c r="G5" s="66"/>
      <c r="I5" s="103" t="s">
        <v>364</v>
      </c>
      <c r="J5" s="103"/>
      <c r="K5" s="103"/>
      <c r="L5" s="103"/>
      <c r="M5" s="103"/>
      <c r="N5" s="13"/>
      <c r="O5" s="20"/>
    </row>
    <row r="6" spans="1:15" x14ac:dyDescent="0.25">
      <c r="A6" s="22"/>
      <c r="B6" s="64"/>
      <c r="C6" s="64"/>
      <c r="D6" s="22"/>
      <c r="E6" s="64"/>
      <c r="F6" s="64"/>
      <c r="G6" s="66"/>
      <c r="I6" s="115"/>
      <c r="J6" s="13"/>
      <c r="K6" s="13"/>
      <c r="L6" s="115"/>
      <c r="M6" s="13"/>
      <c r="N6" s="13"/>
      <c r="O6" s="20"/>
    </row>
    <row r="7" spans="1:15" x14ac:dyDescent="0.25">
      <c r="A7" s="22" t="s">
        <v>94</v>
      </c>
      <c r="B7" s="64"/>
      <c r="C7" s="64"/>
      <c r="D7" s="22"/>
      <c r="E7" s="64"/>
      <c r="F7" s="64"/>
      <c r="G7" s="66"/>
      <c r="I7" s="115" t="s">
        <v>94</v>
      </c>
      <c r="J7" s="13"/>
      <c r="K7" s="13"/>
      <c r="L7" s="115"/>
      <c r="M7" s="13"/>
      <c r="N7" s="13"/>
      <c r="O7" s="20"/>
    </row>
    <row r="8" spans="1:15" x14ac:dyDescent="0.25">
      <c r="A8" s="22"/>
      <c r="B8" s="64"/>
      <c r="C8" s="64"/>
      <c r="D8" s="22"/>
      <c r="E8" s="64"/>
      <c r="F8" s="64"/>
      <c r="G8" s="66"/>
      <c r="I8" s="115"/>
      <c r="J8" s="13"/>
      <c r="K8" s="13"/>
      <c r="L8" s="115"/>
      <c r="M8" s="13"/>
      <c r="N8" s="13"/>
      <c r="O8" s="20"/>
    </row>
    <row r="9" spans="1:15" x14ac:dyDescent="0.25">
      <c r="A9" s="23" t="s">
        <v>106</v>
      </c>
      <c r="B9" s="64"/>
      <c r="C9" s="79" t="s">
        <v>118</v>
      </c>
      <c r="D9" s="79"/>
      <c r="E9" s="79" t="s">
        <v>119</v>
      </c>
      <c r="F9" s="79"/>
      <c r="G9" s="66"/>
      <c r="I9" s="116" t="s">
        <v>106</v>
      </c>
      <c r="J9" s="13"/>
      <c r="K9" s="117" t="s">
        <v>118</v>
      </c>
      <c r="L9" s="117"/>
      <c r="M9" s="117" t="s">
        <v>119</v>
      </c>
      <c r="N9" s="117"/>
      <c r="O9" s="20"/>
    </row>
    <row r="10" spans="1:15" ht="16.5" x14ac:dyDescent="0.3">
      <c r="A10" s="24" t="s">
        <v>107</v>
      </c>
      <c r="B10" s="64"/>
      <c r="C10" s="16">
        <v>0.78400000000000003</v>
      </c>
      <c r="D10" s="22"/>
      <c r="E10" s="16">
        <v>16.042999999999999</v>
      </c>
      <c r="F10" s="64"/>
      <c r="G10" s="66"/>
      <c r="I10" s="118" t="s">
        <v>107</v>
      </c>
      <c r="J10" s="13"/>
      <c r="K10" s="21">
        <v>0.78400000000000003</v>
      </c>
      <c r="L10" s="115"/>
      <c r="M10" s="21">
        <v>16.042999999999999</v>
      </c>
      <c r="N10" s="13"/>
      <c r="O10" s="20"/>
    </row>
    <row r="11" spans="1:15" ht="16.5" x14ac:dyDescent="0.3">
      <c r="A11" s="24" t="s">
        <v>108</v>
      </c>
      <c r="B11" s="64"/>
      <c r="C11" s="16">
        <v>0.06</v>
      </c>
      <c r="D11" s="22"/>
      <c r="E11" s="16">
        <v>30.07</v>
      </c>
      <c r="F11" s="64"/>
      <c r="G11" s="66"/>
      <c r="I11" s="118" t="s">
        <v>108</v>
      </c>
      <c r="J11" s="13"/>
      <c r="K11" s="21">
        <v>0.06</v>
      </c>
      <c r="L11" s="115"/>
      <c r="M11" s="21">
        <v>30.07</v>
      </c>
      <c r="N11" s="13"/>
      <c r="O11" s="20"/>
    </row>
    <row r="12" spans="1:15" ht="16.5" x14ac:dyDescent="0.3">
      <c r="A12" s="24" t="s">
        <v>109</v>
      </c>
      <c r="B12" s="64"/>
      <c r="C12" s="16">
        <v>3.5999999999999997E-2</v>
      </c>
      <c r="D12" s="22"/>
      <c r="E12" s="16">
        <v>44.097000000000001</v>
      </c>
      <c r="F12" s="64"/>
      <c r="G12" s="66"/>
      <c r="I12" s="118" t="s">
        <v>109</v>
      </c>
      <c r="J12" s="13"/>
      <c r="K12" s="21">
        <v>3.5999999999999997E-2</v>
      </c>
      <c r="L12" s="115"/>
      <c r="M12" s="21">
        <v>44.097000000000001</v>
      </c>
      <c r="N12" s="13"/>
      <c r="O12" s="20"/>
    </row>
    <row r="13" spans="1:15" ht="16.5" x14ac:dyDescent="0.3">
      <c r="A13" s="24" t="s">
        <v>110</v>
      </c>
      <c r="B13" s="64"/>
      <c r="C13" s="16">
        <v>5.0000000000000001E-3</v>
      </c>
      <c r="D13" s="22"/>
      <c r="E13" s="16">
        <v>58.124000000000002</v>
      </c>
      <c r="F13" s="64"/>
      <c r="G13" s="66"/>
      <c r="I13" s="118" t="s">
        <v>110</v>
      </c>
      <c r="J13" s="13"/>
      <c r="K13" s="21">
        <v>5.0000000000000001E-3</v>
      </c>
      <c r="L13" s="115"/>
      <c r="M13" s="21">
        <v>58.124000000000002</v>
      </c>
      <c r="N13" s="13"/>
      <c r="O13" s="20"/>
    </row>
    <row r="14" spans="1:15" ht="16.5" x14ac:dyDescent="0.3">
      <c r="A14" s="24" t="s">
        <v>111</v>
      </c>
      <c r="B14" s="64"/>
      <c r="C14" s="16">
        <v>1.9E-2</v>
      </c>
      <c r="D14" s="22"/>
      <c r="E14" s="16">
        <v>58.124000000000002</v>
      </c>
      <c r="F14" s="64"/>
      <c r="G14" s="66"/>
      <c r="I14" s="118" t="s">
        <v>111</v>
      </c>
      <c r="J14" s="13"/>
      <c r="K14" s="21">
        <v>1.9E-2</v>
      </c>
      <c r="L14" s="115"/>
      <c r="M14" s="21">
        <v>58.124000000000002</v>
      </c>
      <c r="N14" s="13"/>
      <c r="O14" s="20"/>
    </row>
    <row r="15" spans="1:15" ht="16.5" x14ac:dyDescent="0.3">
      <c r="A15" s="24" t="s">
        <v>112</v>
      </c>
      <c r="B15" s="64"/>
      <c r="C15" s="16">
        <v>9.4E-2</v>
      </c>
      <c r="D15" s="22"/>
      <c r="E15" s="16">
        <v>28.013000000000002</v>
      </c>
      <c r="F15" s="64"/>
      <c r="G15" s="66"/>
      <c r="I15" s="118" t="s">
        <v>112</v>
      </c>
      <c r="J15" s="13"/>
      <c r="K15" s="21">
        <v>9.4E-2</v>
      </c>
      <c r="L15" s="115"/>
      <c r="M15" s="21">
        <v>28.013000000000002</v>
      </c>
      <c r="N15" s="13"/>
      <c r="O15" s="20"/>
    </row>
    <row r="16" spans="1:15" ht="16.5" x14ac:dyDescent="0.3">
      <c r="A16" s="24" t="s">
        <v>113</v>
      </c>
      <c r="B16" s="64"/>
      <c r="C16" s="16">
        <v>2E-3</v>
      </c>
      <c r="D16" s="22"/>
      <c r="E16" s="16">
        <v>44.01</v>
      </c>
      <c r="F16" s="64"/>
      <c r="G16" s="66"/>
      <c r="I16" s="118" t="s">
        <v>113</v>
      </c>
      <c r="J16" s="13"/>
      <c r="K16" s="21">
        <v>2E-3</v>
      </c>
      <c r="L16" s="115"/>
      <c r="M16" s="21">
        <v>44.01</v>
      </c>
      <c r="N16" s="13"/>
      <c r="O16" s="20"/>
    </row>
    <row r="17" spans="1:15" x14ac:dyDescent="0.25">
      <c r="A17" s="24"/>
      <c r="B17" s="64"/>
      <c r="C17" s="64"/>
      <c r="D17" s="25"/>
      <c r="E17" s="64"/>
      <c r="F17" s="64"/>
      <c r="G17" s="66"/>
      <c r="I17" s="118"/>
      <c r="J17" s="13"/>
      <c r="K17" s="13"/>
      <c r="L17" s="119"/>
      <c r="M17" s="13"/>
      <c r="N17" s="13"/>
      <c r="O17" s="20"/>
    </row>
    <row r="18" spans="1:15" ht="15" customHeight="1" x14ac:dyDescent="0.25">
      <c r="A18" s="25"/>
      <c r="B18" s="64"/>
      <c r="C18" s="64"/>
      <c r="D18" s="25"/>
      <c r="E18" s="64"/>
      <c r="F18" s="64"/>
      <c r="G18" s="66"/>
      <c r="I18" s="119"/>
      <c r="J18" s="13"/>
      <c r="K18" s="13"/>
      <c r="L18" s="119"/>
      <c r="M18" s="13"/>
      <c r="N18" s="13"/>
      <c r="O18" s="20"/>
    </row>
    <row r="19" spans="1:15" x14ac:dyDescent="0.25">
      <c r="A19" s="22"/>
      <c r="B19" s="64"/>
      <c r="C19" s="64"/>
      <c r="D19" s="22"/>
      <c r="E19" s="64"/>
      <c r="F19" s="64"/>
      <c r="G19" s="66"/>
      <c r="I19" s="115"/>
      <c r="J19" s="13"/>
      <c r="K19" s="13"/>
      <c r="L19" s="115"/>
      <c r="M19" s="13"/>
      <c r="N19" s="13"/>
      <c r="O19" s="20"/>
    </row>
    <row r="20" spans="1:15" x14ac:dyDescent="0.25">
      <c r="A20" s="79" t="s">
        <v>117</v>
      </c>
      <c r="B20" s="79"/>
      <c r="C20" s="79"/>
      <c r="D20" s="22"/>
      <c r="E20" s="64"/>
      <c r="F20" s="64"/>
      <c r="G20" s="66"/>
      <c r="I20" s="117" t="s">
        <v>117</v>
      </c>
      <c r="J20" s="117"/>
      <c r="K20" s="117"/>
      <c r="L20" s="115"/>
      <c r="M20" s="13"/>
      <c r="N20" s="13"/>
      <c r="O20" s="20"/>
    </row>
    <row r="21" spans="1:15" x14ac:dyDescent="0.25">
      <c r="A21" s="76"/>
      <c r="B21" s="76"/>
      <c r="C21" s="76"/>
      <c r="D21" s="22"/>
      <c r="E21" s="64"/>
      <c r="F21" s="64"/>
      <c r="G21" s="18"/>
      <c r="I21" s="106"/>
      <c r="J21" s="106"/>
      <c r="K21" s="106"/>
      <c r="L21" s="115"/>
      <c r="M21" s="13"/>
      <c r="N21" s="13"/>
      <c r="O21" s="110"/>
    </row>
    <row r="22" spans="1:15" ht="16.5" x14ac:dyDescent="0.3">
      <c r="A22" s="66" t="s">
        <v>120</v>
      </c>
      <c r="B22" s="64" t="s">
        <v>1</v>
      </c>
      <c r="C22" s="76" t="s">
        <v>227</v>
      </c>
      <c r="D22" s="76"/>
      <c r="E22" s="76"/>
      <c r="F22" s="76"/>
      <c r="G22" s="76"/>
      <c r="I22" s="20" t="s">
        <v>120</v>
      </c>
      <c r="J22" s="13" t="s">
        <v>1</v>
      </c>
      <c r="K22" s="106" t="s">
        <v>227</v>
      </c>
      <c r="L22" s="106"/>
      <c r="M22" s="106"/>
      <c r="N22" s="106"/>
      <c r="O22" s="106"/>
    </row>
    <row r="23" spans="1:15" x14ac:dyDescent="0.25">
      <c r="A23" s="22"/>
      <c r="B23" s="64"/>
      <c r="C23" s="64"/>
      <c r="D23" s="22"/>
      <c r="E23" s="64"/>
      <c r="F23" s="64"/>
      <c r="G23" s="66"/>
      <c r="I23" s="115"/>
      <c r="J23" s="13"/>
      <c r="K23" s="13"/>
      <c r="L23" s="115"/>
      <c r="M23" s="13"/>
      <c r="N23" s="13"/>
      <c r="O23" s="20"/>
    </row>
    <row r="24" spans="1:15" x14ac:dyDescent="0.25">
      <c r="A24" s="79" t="s">
        <v>115</v>
      </c>
      <c r="B24" s="79"/>
      <c r="C24" s="79"/>
      <c r="D24" s="22"/>
      <c r="E24" s="64"/>
      <c r="F24" s="64"/>
      <c r="G24" s="18"/>
      <c r="I24" s="117" t="s">
        <v>115</v>
      </c>
      <c r="J24" s="117"/>
      <c r="K24" s="117"/>
      <c r="L24" s="115"/>
      <c r="M24" s="13"/>
      <c r="N24" s="13"/>
      <c r="O24" s="110"/>
    </row>
    <row r="25" spans="1:15" x14ac:dyDescent="0.25">
      <c r="A25" s="22"/>
      <c r="B25" s="64"/>
      <c r="C25" s="64"/>
      <c r="D25" s="22"/>
      <c r="E25" s="64"/>
      <c r="F25" s="64"/>
      <c r="G25" s="66"/>
      <c r="I25" s="115"/>
      <c r="J25" s="13"/>
      <c r="K25" s="13"/>
      <c r="L25" s="115"/>
      <c r="M25" s="13"/>
      <c r="N25" s="13"/>
      <c r="O25" s="20"/>
    </row>
    <row r="26" spans="1:15" ht="16.5" x14ac:dyDescent="0.3">
      <c r="A26" s="26" t="s">
        <v>26</v>
      </c>
      <c r="B26" s="64" t="s">
        <v>1</v>
      </c>
      <c r="C26" s="64" t="s">
        <v>116</v>
      </c>
      <c r="D26" s="22"/>
      <c r="E26" s="64"/>
      <c r="F26" s="64"/>
      <c r="G26" s="66"/>
      <c r="I26" s="120" t="s">
        <v>26</v>
      </c>
      <c r="J26" s="13" t="s">
        <v>1</v>
      </c>
      <c r="K26" s="13" t="s">
        <v>116</v>
      </c>
      <c r="L26" s="115"/>
      <c r="M26" s="13"/>
      <c r="N26" s="13"/>
      <c r="O26" s="20"/>
    </row>
    <row r="27" spans="1:15" x14ac:dyDescent="0.25">
      <c r="A27" s="22"/>
      <c r="B27" s="64"/>
      <c r="C27" s="64"/>
      <c r="D27" s="22"/>
      <c r="E27" s="64"/>
      <c r="F27" s="64"/>
      <c r="G27" s="66"/>
      <c r="I27" s="115"/>
      <c r="J27" s="13"/>
      <c r="K27" s="13"/>
      <c r="L27" s="115"/>
      <c r="M27" s="13"/>
      <c r="N27" s="13"/>
      <c r="O27" s="20"/>
    </row>
    <row r="28" spans="1:15" x14ac:dyDescent="0.25">
      <c r="A28" s="77" t="s">
        <v>98</v>
      </c>
      <c r="B28" s="77"/>
      <c r="C28" s="77"/>
      <c r="D28" s="22"/>
      <c r="E28" s="64"/>
      <c r="F28" s="64"/>
      <c r="G28" s="66"/>
      <c r="I28" s="108" t="s">
        <v>98</v>
      </c>
      <c r="J28" s="108"/>
      <c r="K28" s="108"/>
      <c r="L28" s="115"/>
      <c r="M28" s="13"/>
      <c r="N28" s="13"/>
      <c r="O28" s="20"/>
    </row>
    <row r="29" spans="1:15" x14ac:dyDescent="0.25">
      <c r="A29" s="22"/>
      <c r="B29" s="64"/>
      <c r="C29" s="64"/>
      <c r="D29" s="22"/>
      <c r="E29" s="64"/>
      <c r="F29" s="64"/>
      <c r="G29" s="66"/>
      <c r="I29" s="115"/>
      <c r="J29" s="13"/>
      <c r="K29" s="13"/>
      <c r="L29" s="115"/>
      <c r="M29" s="13"/>
      <c r="N29" s="13"/>
      <c r="O29" s="20"/>
    </row>
    <row r="30" spans="1:15" ht="43.5" x14ac:dyDescent="0.25">
      <c r="A30" s="27" t="s">
        <v>106</v>
      </c>
      <c r="B30" s="28" t="s">
        <v>118</v>
      </c>
      <c r="C30" s="28" t="s">
        <v>119</v>
      </c>
      <c r="D30" s="29" t="s">
        <v>259</v>
      </c>
      <c r="E30" s="64"/>
      <c r="F30" s="64"/>
      <c r="G30" s="66"/>
      <c r="I30" s="121" t="s">
        <v>106</v>
      </c>
      <c r="J30" s="122" t="s">
        <v>118</v>
      </c>
      <c r="K30" s="122" t="s">
        <v>119</v>
      </c>
      <c r="L30" s="123" t="s">
        <v>259</v>
      </c>
      <c r="M30" s="13"/>
      <c r="N30" s="13"/>
      <c r="O30" s="20"/>
    </row>
    <row r="31" spans="1:15" ht="16.5" x14ac:dyDescent="0.3">
      <c r="A31" s="22" t="s">
        <v>107</v>
      </c>
      <c r="B31" s="16">
        <f>C10</f>
        <v>0.78400000000000003</v>
      </c>
      <c r="C31" s="16">
        <f>E10</f>
        <v>16.042999999999999</v>
      </c>
      <c r="D31" s="30">
        <f>B31*C31</f>
        <v>12.577712</v>
      </c>
      <c r="E31" s="64"/>
      <c r="F31" s="64"/>
      <c r="G31" s="66"/>
      <c r="I31" s="115" t="s">
        <v>107</v>
      </c>
      <c r="J31" s="21">
        <f>K10</f>
        <v>0.78400000000000003</v>
      </c>
      <c r="K31" s="21">
        <f>M10</f>
        <v>16.042999999999999</v>
      </c>
      <c r="L31" s="124">
        <f>J31*K31</f>
        <v>12.577712</v>
      </c>
      <c r="M31" s="13"/>
      <c r="N31" s="13"/>
      <c r="O31" s="20"/>
    </row>
    <row r="32" spans="1:15" ht="16.5" x14ac:dyDescent="0.3">
      <c r="A32" s="22" t="s">
        <v>108</v>
      </c>
      <c r="B32" s="16">
        <f>C11</f>
        <v>0.06</v>
      </c>
      <c r="C32" s="16">
        <f>E11</f>
        <v>30.07</v>
      </c>
      <c r="D32" s="30">
        <f t="shared" ref="D32:D37" si="0">B32*C32</f>
        <v>1.8042</v>
      </c>
      <c r="E32" s="64"/>
      <c r="F32" s="64"/>
      <c r="G32" s="66"/>
      <c r="I32" s="115" t="s">
        <v>108</v>
      </c>
      <c r="J32" s="21">
        <f>K11</f>
        <v>0.06</v>
      </c>
      <c r="K32" s="21">
        <f>M11</f>
        <v>30.07</v>
      </c>
      <c r="L32" s="124">
        <f t="shared" ref="L32:L37" si="1">J32*K32</f>
        <v>1.8042</v>
      </c>
      <c r="M32" s="13"/>
      <c r="N32" s="13"/>
      <c r="O32" s="20"/>
    </row>
    <row r="33" spans="1:15" ht="16.5" x14ac:dyDescent="0.3">
      <c r="A33" s="22" t="s">
        <v>109</v>
      </c>
      <c r="B33" s="16">
        <f>C12</f>
        <v>3.5999999999999997E-2</v>
      </c>
      <c r="C33" s="16">
        <f>E12</f>
        <v>44.097000000000001</v>
      </c>
      <c r="D33" s="30">
        <f t="shared" si="0"/>
        <v>1.5874919999999999</v>
      </c>
      <c r="E33" s="64"/>
      <c r="F33" s="64"/>
      <c r="G33" s="66"/>
      <c r="I33" s="115" t="s">
        <v>109</v>
      </c>
      <c r="J33" s="21">
        <f>K12</f>
        <v>3.5999999999999997E-2</v>
      </c>
      <c r="K33" s="21">
        <f>M12</f>
        <v>44.097000000000001</v>
      </c>
      <c r="L33" s="124">
        <f t="shared" si="1"/>
        <v>1.5874919999999999</v>
      </c>
      <c r="M33" s="13"/>
      <c r="N33" s="13"/>
      <c r="O33" s="20"/>
    </row>
    <row r="34" spans="1:15" ht="16.5" x14ac:dyDescent="0.3">
      <c r="A34" s="22" t="s">
        <v>110</v>
      </c>
      <c r="B34" s="16">
        <f>C13</f>
        <v>5.0000000000000001E-3</v>
      </c>
      <c r="C34" s="16">
        <f>E13</f>
        <v>58.124000000000002</v>
      </c>
      <c r="D34" s="30">
        <f t="shared" si="0"/>
        <v>0.29062000000000004</v>
      </c>
      <c r="E34" s="64"/>
      <c r="F34" s="64"/>
      <c r="G34" s="66"/>
      <c r="I34" s="115" t="s">
        <v>110</v>
      </c>
      <c r="J34" s="21">
        <f>K13</f>
        <v>5.0000000000000001E-3</v>
      </c>
      <c r="K34" s="21">
        <f>M13</f>
        <v>58.124000000000002</v>
      </c>
      <c r="L34" s="124">
        <f t="shared" si="1"/>
        <v>0.29062000000000004</v>
      </c>
      <c r="M34" s="13"/>
      <c r="N34" s="13"/>
      <c r="O34" s="20"/>
    </row>
    <row r="35" spans="1:15" ht="16.5" x14ac:dyDescent="0.3">
      <c r="A35" s="22" t="s">
        <v>111</v>
      </c>
      <c r="B35" s="16">
        <f>C14</f>
        <v>1.9E-2</v>
      </c>
      <c r="C35" s="16">
        <f>E14</f>
        <v>58.124000000000002</v>
      </c>
      <c r="D35" s="30">
        <f t="shared" si="0"/>
        <v>1.1043560000000001</v>
      </c>
      <c r="E35" s="64"/>
      <c r="F35" s="64"/>
      <c r="G35" s="66"/>
      <c r="I35" s="115" t="s">
        <v>111</v>
      </c>
      <c r="J35" s="21">
        <f>K14</f>
        <v>1.9E-2</v>
      </c>
      <c r="K35" s="21">
        <f>M14</f>
        <v>58.124000000000002</v>
      </c>
      <c r="L35" s="124">
        <f t="shared" si="1"/>
        <v>1.1043560000000001</v>
      </c>
      <c r="M35" s="13"/>
      <c r="N35" s="13"/>
      <c r="O35" s="20"/>
    </row>
    <row r="36" spans="1:15" ht="16.5" x14ac:dyDescent="0.3">
      <c r="A36" s="22" t="s">
        <v>112</v>
      </c>
      <c r="B36" s="16">
        <f t="shared" ref="B36:B37" si="2">C15</f>
        <v>9.4E-2</v>
      </c>
      <c r="C36" s="16">
        <f t="shared" ref="C36:C37" si="3">E15</f>
        <v>28.013000000000002</v>
      </c>
      <c r="D36" s="30">
        <f t="shared" si="0"/>
        <v>2.633222</v>
      </c>
      <c r="E36" s="64"/>
      <c r="F36" s="64"/>
      <c r="G36" s="66"/>
      <c r="I36" s="115" t="s">
        <v>112</v>
      </c>
      <c r="J36" s="21">
        <f t="shared" ref="J36:J37" si="4">K15</f>
        <v>9.4E-2</v>
      </c>
      <c r="K36" s="21">
        <f t="shared" ref="K36:K37" si="5">M15</f>
        <v>28.013000000000002</v>
      </c>
      <c r="L36" s="124">
        <f t="shared" si="1"/>
        <v>2.633222</v>
      </c>
      <c r="M36" s="13"/>
      <c r="N36" s="13"/>
      <c r="O36" s="20"/>
    </row>
    <row r="37" spans="1:15" ht="16.5" x14ac:dyDescent="0.3">
      <c r="A37" s="31" t="s">
        <v>113</v>
      </c>
      <c r="B37" s="32">
        <f t="shared" si="2"/>
        <v>2E-3</v>
      </c>
      <c r="C37" s="16">
        <f t="shared" si="3"/>
        <v>44.01</v>
      </c>
      <c r="D37" s="33">
        <f t="shared" si="0"/>
        <v>8.8020000000000001E-2</v>
      </c>
      <c r="E37" s="64"/>
      <c r="F37" s="64"/>
      <c r="G37" s="66"/>
      <c r="I37" s="125" t="s">
        <v>113</v>
      </c>
      <c r="J37" s="126">
        <f t="shared" si="4"/>
        <v>2E-3</v>
      </c>
      <c r="K37" s="21">
        <f t="shared" si="5"/>
        <v>44.01</v>
      </c>
      <c r="L37" s="127">
        <f t="shared" si="1"/>
        <v>8.8020000000000001E-2</v>
      </c>
      <c r="M37" s="13"/>
      <c r="N37" s="13"/>
      <c r="O37" s="20"/>
    </row>
    <row r="38" spans="1:15" ht="16.5" customHeight="1" x14ac:dyDescent="0.25">
      <c r="A38" s="23" t="s">
        <v>159</v>
      </c>
      <c r="B38" s="16">
        <f>SUM(B31:B37)</f>
        <v>1</v>
      </c>
      <c r="C38" s="34"/>
      <c r="D38" s="35">
        <f>SUM(D31:D37)</f>
        <v>20.085621999999997</v>
      </c>
      <c r="E38" s="36"/>
      <c r="F38" s="37"/>
      <c r="G38" s="38"/>
      <c r="I38" s="116" t="s">
        <v>159</v>
      </c>
      <c r="J38" s="21">
        <f>SUM(J31:J37)</f>
        <v>1</v>
      </c>
      <c r="K38" s="128"/>
      <c r="L38" s="129">
        <f>SUM(L31:L37)</f>
        <v>20.085621999999997</v>
      </c>
      <c r="M38" s="130"/>
      <c r="N38" s="131"/>
      <c r="O38" s="132"/>
    </row>
    <row r="39" spans="1:15" x14ac:dyDescent="0.25">
      <c r="A39" s="22"/>
      <c r="B39" s="64"/>
      <c r="C39" s="36"/>
      <c r="D39" s="38"/>
      <c r="E39" s="36"/>
      <c r="F39" s="37"/>
      <c r="G39" s="38"/>
      <c r="I39" s="115"/>
      <c r="J39" s="13"/>
      <c r="K39" s="130"/>
      <c r="L39" s="132"/>
      <c r="M39" s="130"/>
      <c r="N39" s="131"/>
      <c r="O39" s="132"/>
    </row>
    <row r="40" spans="1:15" x14ac:dyDescent="0.25">
      <c r="A40" s="54" t="s">
        <v>26</v>
      </c>
      <c r="B40" s="64" t="s">
        <v>1</v>
      </c>
      <c r="C40" s="64" t="s">
        <v>121</v>
      </c>
      <c r="D40" s="22"/>
      <c r="E40" s="64" t="s">
        <v>1</v>
      </c>
      <c r="F40" s="16">
        <f>D38/28.964</f>
        <v>0.6934685126363761</v>
      </c>
      <c r="G40" s="17"/>
      <c r="I40" s="133" t="s">
        <v>26</v>
      </c>
      <c r="J40" s="13" t="s">
        <v>1</v>
      </c>
      <c r="K40" s="13" t="s">
        <v>420</v>
      </c>
      <c r="L40" s="115"/>
      <c r="M40" s="13" t="s">
        <v>1</v>
      </c>
      <c r="N40" s="21">
        <f>L38/28.964</f>
        <v>0.6934685126363761</v>
      </c>
      <c r="O40" s="109"/>
    </row>
    <row r="41" spans="1:15" x14ac:dyDescent="0.25">
      <c r="A41" s="22"/>
      <c r="B41" s="64"/>
      <c r="C41" s="64"/>
      <c r="D41" s="22"/>
      <c r="E41" s="64"/>
      <c r="F41" s="16"/>
      <c r="G41" s="18"/>
      <c r="I41" s="115"/>
      <c r="J41" s="13"/>
      <c r="K41" s="13"/>
      <c r="L41" s="115"/>
      <c r="M41" s="13"/>
      <c r="N41" s="21"/>
      <c r="O41" s="110"/>
    </row>
    <row r="42" spans="1:15" ht="18" customHeight="1" x14ac:dyDescent="0.25">
      <c r="A42" s="76" t="s">
        <v>423</v>
      </c>
      <c r="B42" s="76"/>
      <c r="C42" s="76"/>
      <c r="D42" s="65"/>
      <c r="E42" s="64" t="s">
        <v>1</v>
      </c>
      <c r="F42" s="19">
        <v>320</v>
      </c>
      <c r="G42" s="17" t="s">
        <v>96</v>
      </c>
      <c r="I42" s="106" t="s">
        <v>421</v>
      </c>
      <c r="J42" s="106"/>
      <c r="K42" s="106"/>
      <c r="L42" s="134"/>
      <c r="M42" s="13" t="s">
        <v>1</v>
      </c>
      <c r="N42" s="112">
        <v>320</v>
      </c>
      <c r="O42" s="109" t="s">
        <v>96</v>
      </c>
    </row>
    <row r="43" spans="1:15" ht="18" x14ac:dyDescent="0.25">
      <c r="A43" s="22" t="s">
        <v>424</v>
      </c>
      <c r="B43" s="64"/>
      <c r="C43" s="73"/>
      <c r="D43" s="73"/>
      <c r="E43" s="64"/>
      <c r="F43" s="64"/>
      <c r="G43" s="66"/>
      <c r="I43" s="115" t="s">
        <v>422</v>
      </c>
      <c r="J43" s="13"/>
      <c r="K43" s="113"/>
      <c r="L43" s="114"/>
      <c r="M43" s="13"/>
      <c r="N43" s="13"/>
      <c r="O43" s="20"/>
    </row>
    <row r="45" spans="1:15" x14ac:dyDescent="0.25">
      <c r="A45" s="100" t="s">
        <v>478</v>
      </c>
    </row>
    <row r="46" spans="1:15" x14ac:dyDescent="0.25">
      <c r="A46" s="100" t="s">
        <v>479</v>
      </c>
    </row>
    <row r="47" spans="1:15" x14ac:dyDescent="0.25">
      <c r="A47" s="100" t="s">
        <v>480</v>
      </c>
    </row>
    <row r="48" spans="1:15" x14ac:dyDescent="0.25">
      <c r="A48" s="100" t="s">
        <v>481</v>
      </c>
    </row>
    <row r="49" spans="1:1" x14ac:dyDescent="0.25">
      <c r="A49" s="101" t="s">
        <v>482</v>
      </c>
    </row>
  </sheetData>
  <sheetProtection password="E156" sheet="1" objects="1" scenarios="1"/>
  <mergeCells count="20">
    <mergeCell ref="A5:E5"/>
    <mergeCell ref="A21:C21"/>
    <mergeCell ref="A20:C20"/>
    <mergeCell ref="E9:F9"/>
    <mergeCell ref="C9:D9"/>
    <mergeCell ref="I5:M5"/>
    <mergeCell ref="K9:L9"/>
    <mergeCell ref="M9:N9"/>
    <mergeCell ref="I20:K20"/>
    <mergeCell ref="I21:K21"/>
    <mergeCell ref="K22:O22"/>
    <mergeCell ref="C43:D43"/>
    <mergeCell ref="K43:L43"/>
    <mergeCell ref="I24:K24"/>
    <mergeCell ref="I28:K28"/>
    <mergeCell ref="A42:C42"/>
    <mergeCell ref="I42:K42"/>
    <mergeCell ref="A28:C28"/>
    <mergeCell ref="A24:C24"/>
    <mergeCell ref="C22:G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60"/>
  <sheetViews>
    <sheetView zoomScaleNormal="100" workbookViewId="0">
      <selection activeCell="Q21" sqref="Q21"/>
    </sheetView>
  </sheetViews>
  <sheetFormatPr defaultRowHeight="15" x14ac:dyDescent="0.25"/>
  <cols>
    <col min="1" max="1" width="14.28515625" style="102" bestFit="1" customWidth="1"/>
    <col min="2" max="2" width="9.140625" style="89"/>
    <col min="3" max="3" width="15.85546875" style="89" bestFit="1" customWidth="1"/>
    <col min="4" max="4" width="9.7109375" style="102" customWidth="1"/>
    <col min="5" max="5" width="15.85546875" style="102" bestFit="1" customWidth="1"/>
    <col min="6" max="6" width="9.140625" style="102"/>
    <col min="7" max="7" width="4.5703125" style="102" customWidth="1"/>
    <col min="8" max="8" width="2.85546875" style="102" customWidth="1"/>
    <col min="9" max="9" width="22.140625" style="102" customWidth="1"/>
    <col min="10" max="10" width="9.140625" style="89"/>
    <col min="11" max="11" width="15.85546875" style="89" bestFit="1" customWidth="1"/>
    <col min="12" max="12" width="11.85546875" style="102" customWidth="1"/>
    <col min="13" max="13" width="15.85546875" style="102" bestFit="1" customWidth="1"/>
    <col min="14" max="14" width="9.140625" style="102"/>
    <col min="15" max="15" width="5.28515625" style="102" customWidth="1"/>
    <col min="16" max="16384" width="9.140625" style="102"/>
  </cols>
  <sheetData>
    <row r="1" spans="1:15" x14ac:dyDescent="0.25">
      <c r="A1" s="99" t="s">
        <v>473</v>
      </c>
    </row>
    <row r="5" spans="1:15" ht="36.75" customHeight="1" x14ac:dyDescent="0.25">
      <c r="A5" s="75" t="s">
        <v>148</v>
      </c>
      <c r="B5" s="75"/>
      <c r="C5" s="75"/>
      <c r="D5" s="75"/>
      <c r="E5" s="75"/>
      <c r="F5" s="75"/>
      <c r="G5" s="22"/>
      <c r="I5" s="103" t="s">
        <v>148</v>
      </c>
      <c r="J5" s="103"/>
      <c r="K5" s="103"/>
      <c r="L5" s="103"/>
      <c r="M5" s="103"/>
      <c r="N5" s="103"/>
      <c r="O5" s="115"/>
    </row>
    <row r="6" spans="1:15" x14ac:dyDescent="0.25">
      <c r="A6" s="22"/>
      <c r="B6" s="64"/>
      <c r="C6" s="64"/>
      <c r="D6" s="22"/>
      <c r="E6" s="22"/>
      <c r="F6" s="22"/>
      <c r="G6" s="22"/>
      <c r="I6" s="115"/>
      <c r="J6" s="13"/>
      <c r="K6" s="13"/>
      <c r="L6" s="115"/>
      <c r="M6" s="115"/>
      <c r="N6" s="115"/>
      <c r="O6" s="115"/>
    </row>
    <row r="7" spans="1:15" x14ac:dyDescent="0.25">
      <c r="A7" s="22" t="s">
        <v>94</v>
      </c>
      <c r="B7" s="64"/>
      <c r="C7" s="64"/>
      <c r="D7" s="22"/>
      <c r="E7" s="22"/>
      <c r="F7" s="22"/>
      <c r="G7" s="22"/>
      <c r="I7" s="115" t="s">
        <v>94</v>
      </c>
      <c r="J7" s="13"/>
      <c r="K7" s="13"/>
      <c r="L7" s="115"/>
      <c r="M7" s="115"/>
      <c r="N7" s="115"/>
      <c r="O7" s="115"/>
    </row>
    <row r="8" spans="1:15" x14ac:dyDescent="0.25">
      <c r="A8" s="22"/>
      <c r="B8" s="64"/>
      <c r="C8" s="64"/>
      <c r="D8" s="22"/>
      <c r="E8" s="22"/>
      <c r="F8" s="22"/>
      <c r="G8" s="22"/>
      <c r="I8" s="115"/>
      <c r="J8" s="13"/>
      <c r="K8" s="13"/>
      <c r="L8" s="115"/>
      <c r="M8" s="115"/>
      <c r="N8" s="115"/>
      <c r="O8" s="115"/>
    </row>
    <row r="9" spans="1:15" x14ac:dyDescent="0.25">
      <c r="A9" s="40" t="s">
        <v>106</v>
      </c>
      <c r="B9" s="40"/>
      <c r="C9" s="41" t="s">
        <v>149</v>
      </c>
      <c r="D9" s="22"/>
      <c r="E9" s="22"/>
      <c r="F9" s="22"/>
      <c r="G9" s="22"/>
      <c r="I9" s="135" t="s">
        <v>106</v>
      </c>
      <c r="J9" s="135"/>
      <c r="K9" s="136" t="s">
        <v>149</v>
      </c>
      <c r="L9" s="115"/>
      <c r="M9" s="115"/>
      <c r="N9" s="115"/>
      <c r="O9" s="115"/>
    </row>
    <row r="10" spans="1:15" x14ac:dyDescent="0.25">
      <c r="A10" s="24" t="s">
        <v>150</v>
      </c>
      <c r="B10" s="64"/>
      <c r="C10" s="16">
        <v>0.78400000000000003</v>
      </c>
      <c r="D10" s="22"/>
      <c r="E10" s="22"/>
      <c r="F10" s="22"/>
      <c r="G10" s="22"/>
      <c r="I10" s="118" t="s">
        <v>150</v>
      </c>
      <c r="J10" s="13"/>
      <c r="K10" s="21">
        <v>0.78400000000000003</v>
      </c>
      <c r="L10" s="115"/>
      <c r="M10" s="115"/>
      <c r="N10" s="115"/>
      <c r="O10" s="115"/>
    </row>
    <row r="11" spans="1:15" x14ac:dyDescent="0.25">
      <c r="A11" s="24" t="s">
        <v>151</v>
      </c>
      <c r="B11" s="64"/>
      <c r="C11" s="16">
        <v>0.06</v>
      </c>
      <c r="D11" s="22"/>
      <c r="E11" s="22"/>
      <c r="F11" s="22"/>
      <c r="G11" s="22"/>
      <c r="I11" s="118" t="s">
        <v>151</v>
      </c>
      <c r="J11" s="13"/>
      <c r="K11" s="21">
        <v>0.06</v>
      </c>
      <c r="L11" s="115"/>
      <c r="M11" s="115"/>
      <c r="N11" s="115"/>
      <c r="O11" s="115"/>
    </row>
    <row r="12" spans="1:15" x14ac:dyDescent="0.25">
      <c r="A12" s="24" t="s">
        <v>152</v>
      </c>
      <c r="B12" s="64"/>
      <c r="C12" s="16">
        <v>3.5999999999999997E-2</v>
      </c>
      <c r="D12" s="22"/>
      <c r="E12" s="22"/>
      <c r="F12" s="22"/>
      <c r="G12" s="22"/>
      <c r="I12" s="118" t="s">
        <v>152</v>
      </c>
      <c r="J12" s="13"/>
      <c r="K12" s="21">
        <v>3.5999999999999997E-2</v>
      </c>
      <c r="L12" s="115"/>
      <c r="M12" s="115"/>
      <c r="N12" s="115"/>
      <c r="O12" s="115"/>
    </row>
    <row r="13" spans="1:15" x14ac:dyDescent="0.25">
      <c r="A13" s="24" t="s">
        <v>153</v>
      </c>
      <c r="B13" s="64"/>
      <c r="C13" s="16">
        <v>5.0000000000000001E-3</v>
      </c>
      <c r="D13" s="22"/>
      <c r="E13" s="22"/>
      <c r="F13" s="22"/>
      <c r="G13" s="22"/>
      <c r="I13" s="118" t="s">
        <v>153</v>
      </c>
      <c r="J13" s="13"/>
      <c r="K13" s="21">
        <v>5.0000000000000001E-3</v>
      </c>
      <c r="L13" s="115"/>
      <c r="M13" s="115"/>
      <c r="N13" s="115"/>
      <c r="O13" s="115"/>
    </row>
    <row r="14" spans="1:15" x14ac:dyDescent="0.25">
      <c r="A14" s="24" t="s">
        <v>154</v>
      </c>
      <c r="B14" s="64"/>
      <c r="C14" s="16">
        <v>1.9E-2</v>
      </c>
      <c r="D14" s="22"/>
      <c r="E14" s="22"/>
      <c r="F14" s="22"/>
      <c r="G14" s="22"/>
      <c r="I14" s="118" t="s">
        <v>154</v>
      </c>
      <c r="J14" s="13"/>
      <c r="K14" s="21">
        <v>1.9E-2</v>
      </c>
      <c r="L14" s="115"/>
      <c r="M14" s="115"/>
      <c r="N14" s="115"/>
      <c r="O14" s="115"/>
    </row>
    <row r="15" spans="1:15" x14ac:dyDescent="0.25">
      <c r="A15" s="24" t="s">
        <v>155</v>
      </c>
      <c r="B15" s="64"/>
      <c r="C15" s="16">
        <v>9.4E-2</v>
      </c>
      <c r="D15" s="22"/>
      <c r="E15" s="22"/>
      <c r="F15" s="22"/>
      <c r="G15" s="22"/>
      <c r="I15" s="118" t="s">
        <v>155</v>
      </c>
      <c r="J15" s="13"/>
      <c r="K15" s="21">
        <v>9.4E-2</v>
      </c>
      <c r="L15" s="115"/>
      <c r="M15" s="115"/>
      <c r="N15" s="115"/>
      <c r="O15" s="115"/>
    </row>
    <row r="16" spans="1:15" x14ac:dyDescent="0.25">
      <c r="A16" s="24" t="s">
        <v>156</v>
      </c>
      <c r="B16" s="64"/>
      <c r="C16" s="16">
        <v>2E-3</v>
      </c>
      <c r="D16" s="22"/>
      <c r="E16" s="22"/>
      <c r="F16" s="22"/>
      <c r="G16" s="22"/>
      <c r="I16" s="118" t="s">
        <v>156</v>
      </c>
      <c r="J16" s="13"/>
      <c r="K16" s="21">
        <v>2E-3</v>
      </c>
      <c r="L16" s="115"/>
      <c r="M16" s="115"/>
      <c r="N16" s="115"/>
      <c r="O16" s="115"/>
    </row>
    <row r="17" spans="1:15" x14ac:dyDescent="0.25">
      <c r="A17" s="24" t="s">
        <v>228</v>
      </c>
      <c r="B17" s="64" t="s">
        <v>1</v>
      </c>
      <c r="C17" s="42">
        <v>50</v>
      </c>
      <c r="D17" s="22" t="s">
        <v>114</v>
      </c>
      <c r="E17" s="22"/>
      <c r="F17" s="22"/>
      <c r="G17" s="22"/>
      <c r="I17" s="118" t="s">
        <v>229</v>
      </c>
      <c r="J17" s="13" t="s">
        <v>1</v>
      </c>
      <c r="K17" s="39">
        <v>50</v>
      </c>
      <c r="L17" s="115" t="s">
        <v>114</v>
      </c>
      <c r="M17" s="115"/>
      <c r="N17" s="115"/>
      <c r="O17" s="115"/>
    </row>
    <row r="18" spans="1:15" x14ac:dyDescent="0.25">
      <c r="A18" s="22"/>
      <c r="B18" s="64"/>
      <c r="C18" s="64"/>
      <c r="D18" s="22"/>
      <c r="E18" s="22"/>
      <c r="F18" s="22"/>
      <c r="G18" s="22"/>
      <c r="I18" s="115"/>
      <c r="J18" s="13"/>
      <c r="K18" s="13"/>
      <c r="L18" s="115"/>
      <c r="M18" s="115"/>
      <c r="N18" s="115"/>
      <c r="O18" s="115"/>
    </row>
    <row r="19" spans="1:15" ht="15" customHeight="1" x14ac:dyDescent="0.25">
      <c r="A19" s="76" t="s">
        <v>157</v>
      </c>
      <c r="B19" s="76"/>
      <c r="C19" s="76"/>
      <c r="D19" s="43"/>
      <c r="E19" s="22"/>
      <c r="F19" s="22"/>
      <c r="G19" s="22"/>
      <c r="I19" s="106" t="s">
        <v>157</v>
      </c>
      <c r="J19" s="106"/>
      <c r="K19" s="106"/>
      <c r="L19" s="137"/>
      <c r="M19" s="115"/>
      <c r="N19" s="115"/>
      <c r="O19" s="115"/>
    </row>
    <row r="20" spans="1:15" x14ac:dyDescent="0.25">
      <c r="A20" s="22"/>
      <c r="B20" s="64"/>
      <c r="C20" s="64"/>
      <c r="D20" s="22"/>
      <c r="E20" s="22"/>
      <c r="F20" s="22"/>
      <c r="G20" s="22"/>
      <c r="I20" s="115"/>
      <c r="J20" s="13"/>
      <c r="K20" s="13"/>
      <c r="L20" s="115"/>
      <c r="M20" s="115"/>
      <c r="N20" s="115"/>
      <c r="O20" s="115"/>
    </row>
    <row r="21" spans="1:15" ht="18.75" x14ac:dyDescent="0.35">
      <c r="A21" s="24" t="s">
        <v>158</v>
      </c>
      <c r="B21" s="64" t="s">
        <v>1</v>
      </c>
      <c r="C21" s="44">
        <v>1</v>
      </c>
      <c r="D21" s="22"/>
      <c r="E21" s="22"/>
      <c r="F21" s="16" t="s">
        <v>366</v>
      </c>
      <c r="G21" s="16"/>
      <c r="I21" s="118" t="s">
        <v>158</v>
      </c>
      <c r="J21" s="13" t="s">
        <v>1</v>
      </c>
      <c r="K21" s="138">
        <v>1</v>
      </c>
      <c r="L21" s="115"/>
      <c r="M21" s="115"/>
      <c r="N21" s="21" t="s">
        <v>366</v>
      </c>
      <c r="O21" s="21"/>
    </row>
    <row r="22" spans="1:15" x14ac:dyDescent="0.25">
      <c r="A22" s="22"/>
      <c r="B22" s="64"/>
      <c r="C22" s="64"/>
      <c r="D22" s="22"/>
      <c r="E22" s="22"/>
      <c r="F22" s="22"/>
      <c r="G22" s="22"/>
      <c r="I22" s="115"/>
      <c r="J22" s="13"/>
      <c r="K22" s="13"/>
      <c r="L22" s="115"/>
      <c r="M22" s="115"/>
      <c r="N22" s="115"/>
      <c r="O22" s="115"/>
    </row>
    <row r="23" spans="1:15" x14ac:dyDescent="0.25">
      <c r="A23" s="77" t="s">
        <v>98</v>
      </c>
      <c r="B23" s="77"/>
      <c r="C23" s="77"/>
      <c r="D23" s="22"/>
      <c r="E23" s="22"/>
      <c r="F23" s="22"/>
      <c r="G23" s="22"/>
      <c r="I23" s="108" t="s">
        <v>98</v>
      </c>
      <c r="J23" s="108"/>
      <c r="K23" s="108"/>
      <c r="L23" s="115"/>
      <c r="M23" s="115"/>
      <c r="N23" s="115"/>
      <c r="O23" s="115"/>
    </row>
    <row r="24" spans="1:15" x14ac:dyDescent="0.25">
      <c r="A24" s="22"/>
      <c r="B24" s="64"/>
      <c r="C24" s="64"/>
      <c r="D24" s="22"/>
      <c r="E24" s="22"/>
      <c r="F24" s="22"/>
      <c r="G24" s="22"/>
      <c r="I24" s="115"/>
      <c r="J24" s="13"/>
      <c r="K24" s="13"/>
      <c r="L24" s="115"/>
      <c r="M24" s="115"/>
      <c r="N24" s="115"/>
      <c r="O24" s="115"/>
    </row>
    <row r="25" spans="1:15" ht="16.5" x14ac:dyDescent="0.3">
      <c r="A25" s="76" t="s">
        <v>365</v>
      </c>
      <c r="B25" s="76"/>
      <c r="C25" s="76"/>
      <c r="D25" s="76"/>
      <c r="E25" s="76"/>
      <c r="F25" s="76"/>
      <c r="G25" s="76"/>
      <c r="I25" s="106" t="s">
        <v>365</v>
      </c>
      <c r="J25" s="106"/>
      <c r="K25" s="106"/>
      <c r="L25" s="106"/>
      <c r="M25" s="106"/>
      <c r="N25" s="106"/>
      <c r="O25" s="106"/>
    </row>
    <row r="26" spans="1:15" ht="16.5" x14ac:dyDescent="0.3">
      <c r="A26" s="24" t="s">
        <v>303</v>
      </c>
      <c r="B26" s="66" t="s">
        <v>1</v>
      </c>
      <c r="C26" s="66">
        <v>300</v>
      </c>
      <c r="D26" s="66" t="s">
        <v>163</v>
      </c>
      <c r="E26" s="66"/>
      <c r="F26" s="66"/>
      <c r="G26" s="66"/>
      <c r="I26" s="118" t="s">
        <v>303</v>
      </c>
      <c r="J26" s="20" t="s">
        <v>1</v>
      </c>
      <c r="K26" s="20">
        <v>300</v>
      </c>
      <c r="L26" s="20" t="s">
        <v>163</v>
      </c>
      <c r="M26" s="20"/>
      <c r="N26" s="20"/>
      <c r="O26" s="20"/>
    </row>
    <row r="27" spans="1:15" ht="16.5" x14ac:dyDescent="0.3">
      <c r="A27" s="24" t="s">
        <v>304</v>
      </c>
      <c r="B27" s="66" t="s">
        <v>1</v>
      </c>
      <c r="C27" s="66">
        <v>400</v>
      </c>
      <c r="D27" s="66" t="s">
        <v>163</v>
      </c>
      <c r="E27" s="66"/>
      <c r="F27" s="66"/>
      <c r="G27" s="66"/>
      <c r="I27" s="118" t="s">
        <v>304</v>
      </c>
      <c r="J27" s="20" t="s">
        <v>1</v>
      </c>
      <c r="K27" s="20">
        <v>400</v>
      </c>
      <c r="L27" s="20" t="s">
        <v>163</v>
      </c>
      <c r="M27" s="20"/>
      <c r="N27" s="20"/>
      <c r="O27" s="20"/>
    </row>
    <row r="28" spans="1:15" x14ac:dyDescent="0.25">
      <c r="A28" s="22"/>
      <c r="B28" s="64"/>
      <c r="C28" s="64"/>
      <c r="D28" s="22"/>
      <c r="E28" s="22"/>
      <c r="F28" s="22"/>
      <c r="G28" s="22"/>
      <c r="I28" s="115"/>
      <c r="J28" s="13"/>
      <c r="K28" s="13"/>
      <c r="L28" s="115"/>
      <c r="M28" s="115"/>
      <c r="N28" s="115"/>
      <c r="O28" s="115"/>
    </row>
    <row r="29" spans="1:15" ht="30" x14ac:dyDescent="0.3">
      <c r="A29" s="40" t="s">
        <v>106</v>
      </c>
      <c r="B29" s="41" t="s">
        <v>149</v>
      </c>
      <c r="C29" s="40"/>
      <c r="D29" s="41" t="s">
        <v>305</v>
      </c>
      <c r="E29" s="41" t="s">
        <v>306</v>
      </c>
      <c r="F29" s="22"/>
      <c r="G29" s="22"/>
      <c r="I29" s="135" t="s">
        <v>106</v>
      </c>
      <c r="J29" s="136" t="s">
        <v>149</v>
      </c>
      <c r="K29" s="135"/>
      <c r="L29" s="136" t="s">
        <v>305</v>
      </c>
      <c r="M29" s="136" t="s">
        <v>306</v>
      </c>
      <c r="N29" s="115"/>
      <c r="O29" s="115"/>
    </row>
    <row r="30" spans="1:15" x14ac:dyDescent="0.25">
      <c r="A30" s="24" t="s">
        <v>150</v>
      </c>
      <c r="B30" s="16">
        <v>0.78400000000000003</v>
      </c>
      <c r="C30" s="64"/>
      <c r="D30" s="64">
        <v>2.04</v>
      </c>
      <c r="E30" s="64">
        <v>1.75</v>
      </c>
      <c r="F30" s="22"/>
      <c r="G30" s="22"/>
      <c r="I30" s="118" t="s">
        <v>150</v>
      </c>
      <c r="J30" s="21">
        <v>0.78400000000000003</v>
      </c>
      <c r="K30" s="13"/>
      <c r="L30" s="13">
        <v>2.04</v>
      </c>
      <c r="M30" s="13">
        <v>1.75</v>
      </c>
      <c r="N30" s="115"/>
      <c r="O30" s="115"/>
    </row>
    <row r="31" spans="1:15" x14ac:dyDescent="0.25">
      <c r="A31" s="24" t="s">
        <v>151</v>
      </c>
      <c r="B31" s="16">
        <v>0.06</v>
      </c>
      <c r="C31" s="64"/>
      <c r="D31" s="64">
        <v>0.79</v>
      </c>
      <c r="E31" s="45">
        <v>0.5</v>
      </c>
      <c r="F31" s="22"/>
      <c r="G31" s="22"/>
      <c r="I31" s="118" t="s">
        <v>151</v>
      </c>
      <c r="J31" s="21">
        <v>0.06</v>
      </c>
      <c r="K31" s="13"/>
      <c r="L31" s="13">
        <v>0.79</v>
      </c>
      <c r="M31" s="49">
        <v>0.5</v>
      </c>
      <c r="N31" s="115"/>
      <c r="O31" s="115"/>
    </row>
    <row r="32" spans="1:15" x14ac:dyDescent="0.25">
      <c r="A32" s="24" t="s">
        <v>152</v>
      </c>
      <c r="B32" s="16">
        <v>3.5999999999999997E-2</v>
      </c>
      <c r="C32" s="64"/>
      <c r="D32" s="64">
        <v>0.113</v>
      </c>
      <c r="E32" s="64">
        <v>7.1999999999999995E-2</v>
      </c>
      <c r="F32" s="22"/>
      <c r="G32" s="22"/>
      <c r="I32" s="118" t="s">
        <v>152</v>
      </c>
      <c r="J32" s="21">
        <v>3.5999999999999997E-2</v>
      </c>
      <c r="K32" s="13"/>
      <c r="L32" s="13">
        <v>0.113</v>
      </c>
      <c r="M32" s="13">
        <v>7.1999999999999995E-2</v>
      </c>
      <c r="N32" s="115"/>
      <c r="O32" s="115"/>
    </row>
    <row r="33" spans="1:15" x14ac:dyDescent="0.25">
      <c r="A33" s="24" t="s">
        <v>153</v>
      </c>
      <c r="B33" s="16">
        <v>5.0000000000000001E-3</v>
      </c>
      <c r="C33" s="64"/>
      <c r="D33" s="64">
        <v>4.5999999999999999E-2</v>
      </c>
      <c r="E33" s="64">
        <v>2.7E-2</v>
      </c>
      <c r="F33" s="22"/>
      <c r="G33" s="22"/>
      <c r="I33" s="118" t="s">
        <v>153</v>
      </c>
      <c r="J33" s="21">
        <v>5.0000000000000001E-3</v>
      </c>
      <c r="K33" s="13"/>
      <c r="L33" s="13">
        <v>4.5999999999999999E-2</v>
      </c>
      <c r="M33" s="13">
        <v>2.7E-2</v>
      </c>
      <c r="N33" s="115"/>
      <c r="O33" s="115"/>
    </row>
    <row r="34" spans="1:15" x14ac:dyDescent="0.25">
      <c r="A34" s="24" t="s">
        <v>154</v>
      </c>
      <c r="B34" s="16">
        <v>1.9E-2</v>
      </c>
      <c r="C34" s="64"/>
      <c r="D34" s="64">
        <v>0.21</v>
      </c>
      <c r="E34" s="64">
        <v>0.21</v>
      </c>
      <c r="F34" s="22"/>
      <c r="G34" s="22"/>
      <c r="I34" s="118" t="s">
        <v>154</v>
      </c>
      <c r="J34" s="21">
        <v>1.9E-2</v>
      </c>
      <c r="K34" s="13"/>
      <c r="L34" s="13">
        <v>0.21</v>
      </c>
      <c r="M34" s="13">
        <v>0.21</v>
      </c>
      <c r="N34" s="115"/>
      <c r="O34" s="115"/>
    </row>
    <row r="35" spans="1:15" x14ac:dyDescent="0.25">
      <c r="A35" s="24" t="s">
        <v>155</v>
      </c>
      <c r="B35" s="16">
        <v>9.4E-2</v>
      </c>
      <c r="C35" s="64"/>
      <c r="D35" s="64" t="s">
        <v>164</v>
      </c>
      <c r="E35" s="64" t="s">
        <v>164</v>
      </c>
      <c r="F35" s="22"/>
      <c r="G35" s="22"/>
      <c r="I35" s="118" t="s">
        <v>155</v>
      </c>
      <c r="J35" s="21">
        <v>9.4E-2</v>
      </c>
      <c r="K35" s="13"/>
      <c r="L35" s="13" t="s">
        <v>164</v>
      </c>
      <c r="M35" s="13" t="s">
        <v>164</v>
      </c>
      <c r="N35" s="115"/>
      <c r="O35" s="115"/>
    </row>
    <row r="36" spans="1:15" x14ac:dyDescent="0.25">
      <c r="A36" s="64" t="s">
        <v>156</v>
      </c>
      <c r="B36" s="16">
        <v>2E-3</v>
      </c>
      <c r="C36" s="64"/>
      <c r="D36" s="46">
        <v>3</v>
      </c>
      <c r="E36" s="64">
        <v>1.9</v>
      </c>
      <c r="F36" s="22"/>
      <c r="G36" s="22"/>
      <c r="I36" s="118" t="s">
        <v>156</v>
      </c>
      <c r="J36" s="21">
        <v>2E-3</v>
      </c>
      <c r="K36" s="13"/>
      <c r="L36" s="50">
        <v>3</v>
      </c>
      <c r="M36" s="13">
        <v>1.9</v>
      </c>
      <c r="N36" s="115"/>
      <c r="O36" s="115"/>
    </row>
    <row r="37" spans="1:15" x14ac:dyDescent="0.25">
      <c r="A37" s="64"/>
      <c r="B37" s="16"/>
      <c r="C37" s="64"/>
      <c r="D37" s="46"/>
      <c r="E37" s="64"/>
      <c r="F37" s="22"/>
      <c r="G37" s="22"/>
      <c r="I37" s="13"/>
      <c r="J37" s="21"/>
      <c r="K37" s="13"/>
      <c r="L37" s="50"/>
      <c r="M37" s="13"/>
      <c r="N37" s="115"/>
      <c r="O37" s="115"/>
    </row>
    <row r="38" spans="1:15" x14ac:dyDescent="0.25">
      <c r="A38" s="22" t="s">
        <v>165</v>
      </c>
      <c r="B38" s="64"/>
      <c r="C38" s="64"/>
      <c r="D38" s="22"/>
      <c r="E38" s="22"/>
      <c r="F38" s="22"/>
      <c r="G38" s="22"/>
      <c r="I38" s="115" t="s">
        <v>165</v>
      </c>
      <c r="J38" s="13"/>
      <c r="K38" s="13"/>
      <c r="L38" s="115"/>
      <c r="M38" s="115"/>
      <c r="N38" s="115"/>
      <c r="O38" s="115"/>
    </row>
    <row r="39" spans="1:15" ht="34.5" x14ac:dyDescent="0.3">
      <c r="A39" s="40" t="s">
        <v>106</v>
      </c>
      <c r="B39" s="41" t="s">
        <v>149</v>
      </c>
      <c r="C39" s="64"/>
      <c r="D39" s="41" t="s">
        <v>307</v>
      </c>
      <c r="E39" s="41" t="s">
        <v>308</v>
      </c>
      <c r="F39" s="22"/>
      <c r="G39" s="22"/>
      <c r="I39" s="135" t="s">
        <v>106</v>
      </c>
      <c r="J39" s="136" t="s">
        <v>149</v>
      </c>
      <c r="K39" s="13"/>
      <c r="L39" s="136" t="s">
        <v>307</v>
      </c>
      <c r="M39" s="136" t="s">
        <v>308</v>
      </c>
      <c r="N39" s="115"/>
      <c r="O39" s="115"/>
    </row>
    <row r="40" spans="1:15" x14ac:dyDescent="0.25">
      <c r="A40" s="24" t="s">
        <v>150</v>
      </c>
      <c r="B40" s="16">
        <v>0.78400000000000003</v>
      </c>
      <c r="C40" s="64"/>
      <c r="D40" s="16">
        <f>B40/D30</f>
        <v>0.3843137254901961</v>
      </c>
      <c r="E40" s="16">
        <f>B40/E30</f>
        <v>0.44800000000000001</v>
      </c>
      <c r="F40" s="22"/>
      <c r="G40" s="22"/>
      <c r="I40" s="118" t="s">
        <v>150</v>
      </c>
      <c r="J40" s="21">
        <v>0.78400000000000003</v>
      </c>
      <c r="K40" s="13"/>
      <c r="L40" s="21">
        <f>J40/L30</f>
        <v>0.3843137254901961</v>
      </c>
      <c r="M40" s="21">
        <f>J40/M30</f>
        <v>0.44800000000000001</v>
      </c>
      <c r="N40" s="115"/>
      <c r="O40" s="115"/>
    </row>
    <row r="41" spans="1:15" x14ac:dyDescent="0.25">
      <c r="A41" s="24" t="s">
        <v>151</v>
      </c>
      <c r="B41" s="16">
        <v>0.06</v>
      </c>
      <c r="C41" s="64"/>
      <c r="D41" s="16">
        <f>B41/D31</f>
        <v>7.5949367088607583E-2</v>
      </c>
      <c r="E41" s="16">
        <f>B41/E31</f>
        <v>0.12</v>
      </c>
      <c r="F41" s="22"/>
      <c r="G41" s="22"/>
      <c r="I41" s="118" t="s">
        <v>151</v>
      </c>
      <c r="J41" s="21">
        <v>0.06</v>
      </c>
      <c r="K41" s="13"/>
      <c r="L41" s="21">
        <f>J41/L31</f>
        <v>7.5949367088607583E-2</v>
      </c>
      <c r="M41" s="21">
        <f>J41/M31</f>
        <v>0.12</v>
      </c>
      <c r="N41" s="115"/>
      <c r="O41" s="115"/>
    </row>
    <row r="42" spans="1:15" x14ac:dyDescent="0.25">
      <c r="A42" s="24" t="s">
        <v>152</v>
      </c>
      <c r="B42" s="16">
        <v>3.5999999999999997E-2</v>
      </c>
      <c r="C42" s="64"/>
      <c r="D42" s="16">
        <f>B42/D32</f>
        <v>0.31858407079646012</v>
      </c>
      <c r="E42" s="16">
        <f>B42/E32</f>
        <v>0.5</v>
      </c>
      <c r="F42" s="22"/>
      <c r="G42" s="22"/>
      <c r="I42" s="118" t="s">
        <v>152</v>
      </c>
      <c r="J42" s="21">
        <v>3.5999999999999997E-2</v>
      </c>
      <c r="K42" s="13"/>
      <c r="L42" s="21">
        <f>J42/L32</f>
        <v>0.31858407079646012</v>
      </c>
      <c r="M42" s="21">
        <f>J42/M32</f>
        <v>0.5</v>
      </c>
      <c r="N42" s="115"/>
      <c r="O42" s="115"/>
    </row>
    <row r="43" spans="1:15" x14ac:dyDescent="0.25">
      <c r="A43" s="24" t="s">
        <v>153</v>
      </c>
      <c r="B43" s="16">
        <v>5.0000000000000001E-3</v>
      </c>
      <c r="C43" s="64"/>
      <c r="D43" s="16">
        <f>B43/D33</f>
        <v>0.10869565217391305</v>
      </c>
      <c r="E43" s="16">
        <f>B43/E33</f>
        <v>0.1851851851851852</v>
      </c>
      <c r="F43" s="22"/>
      <c r="G43" s="22"/>
      <c r="I43" s="118" t="s">
        <v>153</v>
      </c>
      <c r="J43" s="21">
        <v>5.0000000000000001E-3</v>
      </c>
      <c r="K43" s="13"/>
      <c r="L43" s="21">
        <f>J43/L33</f>
        <v>0.10869565217391305</v>
      </c>
      <c r="M43" s="21">
        <f>J43/M33</f>
        <v>0.1851851851851852</v>
      </c>
      <c r="N43" s="115"/>
      <c r="O43" s="115"/>
    </row>
    <row r="44" spans="1:15" x14ac:dyDescent="0.25">
      <c r="A44" s="24" t="s">
        <v>154</v>
      </c>
      <c r="B44" s="16">
        <v>1.9E-2</v>
      </c>
      <c r="C44" s="64"/>
      <c r="D44" s="16">
        <f>B44/D34</f>
        <v>9.0476190476190474E-2</v>
      </c>
      <c r="E44" s="16">
        <f>B44/E34</f>
        <v>9.0476190476190474E-2</v>
      </c>
      <c r="F44" s="22"/>
      <c r="G44" s="22"/>
      <c r="I44" s="118" t="s">
        <v>154</v>
      </c>
      <c r="J44" s="21">
        <v>1.9E-2</v>
      </c>
      <c r="K44" s="13"/>
      <c r="L44" s="21">
        <f>J44/L34</f>
        <v>9.0476190476190474E-2</v>
      </c>
      <c r="M44" s="21">
        <f>J44/M34</f>
        <v>9.0476190476190474E-2</v>
      </c>
      <c r="N44" s="115"/>
      <c r="O44" s="115"/>
    </row>
    <row r="45" spans="1:15" x14ac:dyDescent="0.25">
      <c r="A45" s="24" t="s">
        <v>155</v>
      </c>
      <c r="B45" s="16">
        <v>9.4E-2</v>
      </c>
      <c r="C45" s="64"/>
      <c r="D45" s="16">
        <v>0</v>
      </c>
      <c r="E45" s="16">
        <v>0</v>
      </c>
      <c r="F45" s="22"/>
      <c r="G45" s="22"/>
      <c r="I45" s="118" t="s">
        <v>155</v>
      </c>
      <c r="J45" s="21">
        <v>9.4E-2</v>
      </c>
      <c r="K45" s="13"/>
      <c r="L45" s="21">
        <v>0</v>
      </c>
      <c r="M45" s="21">
        <v>0</v>
      </c>
      <c r="N45" s="115"/>
      <c r="O45" s="115"/>
    </row>
    <row r="46" spans="1:15" x14ac:dyDescent="0.25">
      <c r="A46" s="47" t="s">
        <v>156</v>
      </c>
      <c r="B46" s="32">
        <v>2E-3</v>
      </c>
      <c r="C46" s="47"/>
      <c r="D46" s="32">
        <f>B46/D36</f>
        <v>6.6666666666666664E-4</v>
      </c>
      <c r="E46" s="32">
        <f>B46/E36</f>
        <v>1.0526315789473684E-3</v>
      </c>
      <c r="F46" s="22"/>
      <c r="G46" s="22"/>
      <c r="I46" s="139" t="s">
        <v>156</v>
      </c>
      <c r="J46" s="126">
        <v>2E-3</v>
      </c>
      <c r="K46" s="140"/>
      <c r="L46" s="126">
        <f>J46/L36</f>
        <v>6.6666666666666664E-4</v>
      </c>
      <c r="M46" s="126">
        <f>J46/M36</f>
        <v>1.0526315789473684E-3</v>
      </c>
      <c r="N46" s="115"/>
      <c r="O46" s="115"/>
    </row>
    <row r="47" spans="1:15" x14ac:dyDescent="0.25">
      <c r="A47" s="64" t="s">
        <v>159</v>
      </c>
      <c r="B47" s="16">
        <f>SUM(B40:B46)</f>
        <v>1</v>
      </c>
      <c r="C47" s="64"/>
      <c r="D47" s="16">
        <f>SUM(D40:D46)</f>
        <v>0.9786856726920341</v>
      </c>
      <c r="E47" s="16">
        <f>SUM(E40:E46)</f>
        <v>1.344714007240323</v>
      </c>
      <c r="F47" s="22"/>
      <c r="G47" s="22"/>
      <c r="I47" s="13" t="s">
        <v>159</v>
      </c>
      <c r="J47" s="21">
        <f>SUM(J40:J46)</f>
        <v>1</v>
      </c>
      <c r="K47" s="13"/>
      <c r="L47" s="21">
        <f>SUM(L40:L46)</f>
        <v>0.9786856726920341</v>
      </c>
      <c r="M47" s="21">
        <f>SUM(M40:M46)</f>
        <v>1.344714007240323</v>
      </c>
      <c r="N47" s="115"/>
      <c r="O47" s="115"/>
    </row>
    <row r="48" spans="1:15" x14ac:dyDescent="0.25">
      <c r="A48" s="22"/>
      <c r="B48" s="64"/>
      <c r="C48" s="64"/>
      <c r="D48" s="22"/>
      <c r="E48" s="22"/>
      <c r="F48" s="22"/>
      <c r="G48" s="22"/>
      <c r="I48" s="115"/>
      <c r="J48" s="13"/>
      <c r="K48" s="13"/>
      <c r="L48" s="115"/>
      <c r="M48" s="115"/>
      <c r="N48" s="115"/>
      <c r="O48" s="115"/>
    </row>
    <row r="49" spans="1:15" ht="18.75" x14ac:dyDescent="0.3">
      <c r="A49" s="76" t="s">
        <v>309</v>
      </c>
      <c r="B49" s="76"/>
      <c r="C49" s="76"/>
      <c r="D49" s="76"/>
      <c r="E49" s="76"/>
      <c r="F49" s="22"/>
      <c r="G49" s="22"/>
      <c r="I49" s="106" t="s">
        <v>309</v>
      </c>
      <c r="J49" s="106"/>
      <c r="K49" s="106"/>
      <c r="L49" s="106"/>
      <c r="M49" s="106"/>
      <c r="N49" s="115"/>
      <c r="O49" s="115"/>
    </row>
    <row r="50" spans="1:15" x14ac:dyDescent="0.25">
      <c r="A50" s="22"/>
      <c r="B50" s="64"/>
      <c r="C50" s="64"/>
      <c r="D50" s="22"/>
      <c r="E50" s="22"/>
      <c r="F50" s="22"/>
      <c r="G50" s="22"/>
      <c r="I50" s="115"/>
      <c r="J50" s="13"/>
      <c r="K50" s="13"/>
      <c r="L50" s="115"/>
      <c r="M50" s="115"/>
      <c r="N50" s="115"/>
      <c r="O50" s="115"/>
    </row>
    <row r="51" spans="1:15" x14ac:dyDescent="0.25">
      <c r="A51" s="22" t="s">
        <v>160</v>
      </c>
      <c r="B51" s="64"/>
      <c r="C51" s="66" t="s">
        <v>161</v>
      </c>
      <c r="D51" s="64" t="s">
        <v>1</v>
      </c>
      <c r="E51" s="64" t="s">
        <v>162</v>
      </c>
      <c r="F51" s="16"/>
      <c r="G51" s="48"/>
      <c r="I51" s="115" t="s">
        <v>160</v>
      </c>
      <c r="J51" s="13"/>
      <c r="K51" s="20" t="s">
        <v>161</v>
      </c>
      <c r="L51" s="13" t="s">
        <v>1</v>
      </c>
      <c r="M51" s="13" t="s">
        <v>162</v>
      </c>
      <c r="N51" s="21"/>
      <c r="O51" s="141"/>
    </row>
    <row r="52" spans="1:15" x14ac:dyDescent="0.25">
      <c r="A52" s="22"/>
      <c r="B52" s="64"/>
      <c r="C52" s="66"/>
      <c r="D52" s="22"/>
      <c r="E52" s="64"/>
      <c r="F52" s="16"/>
      <c r="G52" s="16"/>
      <c r="I52" s="115"/>
      <c r="J52" s="13"/>
      <c r="K52" s="20"/>
      <c r="L52" s="115"/>
      <c r="M52" s="13"/>
      <c r="N52" s="21"/>
      <c r="O52" s="21"/>
    </row>
    <row r="53" spans="1:15" ht="16.5" x14ac:dyDescent="0.3">
      <c r="A53" s="22" t="s">
        <v>310</v>
      </c>
      <c r="B53" s="64"/>
      <c r="C53" s="80"/>
      <c r="D53" s="74"/>
      <c r="E53" s="64" t="s">
        <v>1</v>
      </c>
      <c r="F53" s="19">
        <f>((C21*C26)-(E47*C26)-(C21*C27)+(D47*C27))/(D47-E47)</f>
        <v>305.82313588762736</v>
      </c>
      <c r="G53" s="48" t="s">
        <v>163</v>
      </c>
      <c r="I53" s="115" t="s">
        <v>310</v>
      </c>
      <c r="J53" s="13"/>
      <c r="K53" s="142"/>
      <c r="L53" s="114"/>
      <c r="M53" s="13" t="s">
        <v>1</v>
      </c>
      <c r="N53" s="112">
        <f>((K21*K26)-(M47*K26)-(K21*K27)+(L47*K27))/(L47-M47)</f>
        <v>305.82313588762736</v>
      </c>
      <c r="O53" s="141" t="s">
        <v>163</v>
      </c>
    </row>
    <row r="54" spans="1:15" x14ac:dyDescent="0.25">
      <c r="A54" s="22"/>
      <c r="B54" s="64"/>
      <c r="C54" s="73"/>
      <c r="D54" s="74"/>
      <c r="E54" s="22"/>
      <c r="F54" s="22"/>
      <c r="G54" s="22"/>
      <c r="I54" s="115"/>
      <c r="J54" s="13"/>
      <c r="K54" s="113"/>
      <c r="L54" s="114"/>
      <c r="M54" s="115"/>
      <c r="N54" s="115"/>
      <c r="O54" s="115"/>
    </row>
    <row r="56" spans="1:15" x14ac:dyDescent="0.25">
      <c r="A56" s="100" t="s">
        <v>478</v>
      </c>
    </row>
    <row r="57" spans="1:15" x14ac:dyDescent="0.25">
      <c r="A57" s="100" t="s">
        <v>479</v>
      </c>
    </row>
    <row r="58" spans="1:15" x14ac:dyDescent="0.25">
      <c r="A58" s="100" t="s">
        <v>480</v>
      </c>
    </row>
    <row r="59" spans="1:15" x14ac:dyDescent="0.25">
      <c r="A59" s="100" t="s">
        <v>481</v>
      </c>
    </row>
    <row r="60" spans="1:15" x14ac:dyDescent="0.25">
      <c r="A60" s="101" t="s">
        <v>482</v>
      </c>
    </row>
  </sheetData>
  <sheetProtection password="E156" sheet="1" objects="1" scenarios="1"/>
  <mergeCells count="14">
    <mergeCell ref="C54:D54"/>
    <mergeCell ref="K54:L54"/>
    <mergeCell ref="A5:F5"/>
    <mergeCell ref="A23:C23"/>
    <mergeCell ref="A25:G25"/>
    <mergeCell ref="A19:C19"/>
    <mergeCell ref="A49:E49"/>
    <mergeCell ref="I5:N5"/>
    <mergeCell ref="I19:K19"/>
    <mergeCell ref="I23:K23"/>
    <mergeCell ref="I25:O25"/>
    <mergeCell ref="I49:M49"/>
    <mergeCell ref="C53:D53"/>
    <mergeCell ref="K53:L5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02"/>
  <sheetViews>
    <sheetView zoomScale="90" zoomScaleNormal="90" workbookViewId="0">
      <selection activeCell="H5" sqref="H5"/>
    </sheetView>
  </sheetViews>
  <sheetFormatPr defaultRowHeight="15" x14ac:dyDescent="0.25"/>
  <cols>
    <col min="1" max="1" width="22.140625" style="102" customWidth="1"/>
    <col min="2" max="2" width="9.140625" style="89"/>
    <col min="3" max="3" width="16.28515625" style="89" bestFit="1" customWidth="1"/>
    <col min="4" max="4" width="12.85546875" style="102" customWidth="1"/>
    <col min="5" max="5" width="9.140625" style="102"/>
    <col min="6" max="6" width="12.140625" style="102" customWidth="1"/>
    <col min="7" max="7" width="15.42578125" style="102" customWidth="1"/>
    <col min="8" max="8" width="9.140625" style="102"/>
    <col min="9" max="9" width="22.140625" style="102" customWidth="1"/>
    <col min="10" max="10" width="9.140625" style="89"/>
    <col min="11" max="11" width="13.42578125" style="89" customWidth="1"/>
    <col min="12" max="12" width="10.7109375" style="102" bestFit="1" customWidth="1"/>
    <col min="13" max="13" width="9.140625" style="102"/>
    <col min="14" max="14" width="14" style="102" customWidth="1"/>
    <col min="15" max="15" width="18.28515625" style="90" customWidth="1"/>
    <col min="16" max="16384" width="9.140625" style="102"/>
  </cols>
  <sheetData>
    <row r="1" spans="1:15" x14ac:dyDescent="0.25">
      <c r="A1" s="99" t="s">
        <v>473</v>
      </c>
    </row>
    <row r="5" spans="1:15" ht="94.5" customHeight="1" x14ac:dyDescent="0.25">
      <c r="A5" s="75" t="s">
        <v>122</v>
      </c>
      <c r="B5" s="75"/>
      <c r="C5" s="75"/>
      <c r="D5" s="75"/>
      <c r="E5" s="75"/>
      <c r="F5" s="75"/>
      <c r="G5" s="22"/>
      <c r="I5" s="103" t="s">
        <v>122</v>
      </c>
      <c r="J5" s="103"/>
      <c r="K5" s="103"/>
      <c r="L5" s="103"/>
      <c r="M5" s="103"/>
      <c r="N5" s="103"/>
      <c r="O5" s="20"/>
    </row>
    <row r="6" spans="1:15" x14ac:dyDescent="0.25">
      <c r="A6" s="22"/>
      <c r="B6" s="64"/>
      <c r="C6" s="64"/>
      <c r="D6" s="22"/>
      <c r="E6" s="22"/>
      <c r="F6" s="22"/>
      <c r="G6" s="22"/>
      <c r="I6" s="115"/>
      <c r="J6" s="13"/>
      <c r="K6" s="13"/>
      <c r="L6" s="115"/>
      <c r="M6" s="115"/>
      <c r="N6" s="115"/>
      <c r="O6" s="20"/>
    </row>
    <row r="7" spans="1:15" x14ac:dyDescent="0.25">
      <c r="A7" s="22" t="s">
        <v>94</v>
      </c>
      <c r="B7" s="64"/>
      <c r="C7" s="64"/>
      <c r="D7" s="22"/>
      <c r="E7" s="22"/>
      <c r="F7" s="22"/>
      <c r="G7" s="22"/>
      <c r="I7" s="115" t="s">
        <v>94</v>
      </c>
      <c r="J7" s="13"/>
      <c r="K7" s="13"/>
      <c r="L7" s="115"/>
      <c r="M7" s="115"/>
      <c r="N7" s="115"/>
      <c r="O7" s="20"/>
    </row>
    <row r="8" spans="1:15" x14ac:dyDescent="0.25">
      <c r="A8" s="22"/>
      <c r="B8" s="64"/>
      <c r="C8" s="64"/>
      <c r="D8" s="22"/>
      <c r="E8" s="22"/>
      <c r="F8" s="22"/>
      <c r="G8" s="22"/>
      <c r="I8" s="115"/>
      <c r="J8" s="13"/>
      <c r="K8" s="13"/>
      <c r="L8" s="115"/>
      <c r="M8" s="115"/>
      <c r="N8" s="115"/>
      <c r="O8" s="20"/>
    </row>
    <row r="9" spans="1:15" x14ac:dyDescent="0.25">
      <c r="A9" s="22" t="s">
        <v>230</v>
      </c>
      <c r="B9" s="64" t="s">
        <v>1</v>
      </c>
      <c r="C9" s="64">
        <v>100</v>
      </c>
      <c r="D9" s="22" t="s">
        <v>123</v>
      </c>
      <c r="E9" s="22"/>
      <c r="F9" s="22"/>
      <c r="G9" s="22"/>
      <c r="I9" s="115" t="s">
        <v>230</v>
      </c>
      <c r="J9" s="13" t="s">
        <v>1</v>
      </c>
      <c r="K9" s="13">
        <v>100</v>
      </c>
      <c r="L9" s="115" t="s">
        <v>123</v>
      </c>
      <c r="M9" s="115"/>
      <c r="N9" s="115"/>
      <c r="O9" s="20"/>
    </row>
    <row r="10" spans="1:15" ht="16.5" x14ac:dyDescent="0.3">
      <c r="A10" s="22" t="s">
        <v>135</v>
      </c>
      <c r="B10" s="64" t="s">
        <v>1</v>
      </c>
      <c r="C10" s="64">
        <v>100</v>
      </c>
      <c r="D10" s="22" t="s">
        <v>95</v>
      </c>
      <c r="E10" s="22"/>
      <c r="F10" s="22"/>
      <c r="G10" s="22"/>
      <c r="I10" s="115" t="s">
        <v>135</v>
      </c>
      <c r="J10" s="13" t="s">
        <v>1</v>
      </c>
      <c r="K10" s="13">
        <v>100</v>
      </c>
      <c r="L10" s="115" t="s">
        <v>95</v>
      </c>
      <c r="M10" s="115"/>
      <c r="N10" s="115"/>
      <c r="O10" s="20"/>
    </row>
    <row r="11" spans="1:15" ht="16.5" x14ac:dyDescent="0.3">
      <c r="A11" s="22" t="s">
        <v>231</v>
      </c>
      <c r="B11" s="64" t="s">
        <v>1</v>
      </c>
      <c r="C11" s="64">
        <v>1200</v>
      </c>
      <c r="D11" s="22" t="s">
        <v>96</v>
      </c>
      <c r="E11" s="22"/>
      <c r="F11" s="22"/>
      <c r="G11" s="22"/>
      <c r="I11" s="115" t="s">
        <v>231</v>
      </c>
      <c r="J11" s="13" t="s">
        <v>1</v>
      </c>
      <c r="K11" s="13">
        <v>1200</v>
      </c>
      <c r="L11" s="115" t="s">
        <v>96</v>
      </c>
      <c r="M11" s="115"/>
      <c r="N11" s="115"/>
      <c r="O11" s="20"/>
    </row>
    <row r="12" spans="1:15" ht="16.5" x14ac:dyDescent="0.3">
      <c r="A12" s="22" t="s">
        <v>136</v>
      </c>
      <c r="B12" s="64" t="s">
        <v>1</v>
      </c>
      <c r="C12" s="64">
        <v>40</v>
      </c>
      <c r="D12" s="22" t="s">
        <v>95</v>
      </c>
      <c r="E12" s="22"/>
      <c r="F12" s="22"/>
      <c r="G12" s="22"/>
      <c r="I12" s="115" t="s">
        <v>136</v>
      </c>
      <c r="J12" s="13" t="s">
        <v>1</v>
      </c>
      <c r="K12" s="13">
        <v>40</v>
      </c>
      <c r="L12" s="115" t="s">
        <v>95</v>
      </c>
      <c r="M12" s="115"/>
      <c r="N12" s="115"/>
      <c r="O12" s="20"/>
    </row>
    <row r="13" spans="1:15" ht="16.5" x14ac:dyDescent="0.3">
      <c r="A13" s="22" t="s">
        <v>232</v>
      </c>
      <c r="B13" s="64" t="s">
        <v>1</v>
      </c>
      <c r="C13" s="64">
        <v>900</v>
      </c>
      <c r="D13" s="22" t="s">
        <v>96</v>
      </c>
      <c r="E13" s="22"/>
      <c r="F13" s="22"/>
      <c r="G13" s="22"/>
      <c r="I13" s="115" t="s">
        <v>232</v>
      </c>
      <c r="J13" s="13" t="s">
        <v>1</v>
      </c>
      <c r="K13" s="13">
        <v>900</v>
      </c>
      <c r="L13" s="115" t="s">
        <v>96</v>
      </c>
      <c r="M13" s="115"/>
      <c r="N13" s="115"/>
      <c r="O13" s="20"/>
    </row>
    <row r="14" spans="1:15" ht="16.5" x14ac:dyDescent="0.3">
      <c r="A14" s="22" t="s">
        <v>137</v>
      </c>
      <c r="B14" s="64" t="s">
        <v>1</v>
      </c>
      <c r="C14" s="67">
        <v>65</v>
      </c>
      <c r="D14" s="22" t="s">
        <v>95</v>
      </c>
      <c r="E14" s="22"/>
      <c r="F14" s="22"/>
      <c r="G14" s="22"/>
      <c r="I14" s="115" t="s">
        <v>137</v>
      </c>
      <c r="J14" s="13" t="s">
        <v>1</v>
      </c>
      <c r="K14" s="51">
        <v>65</v>
      </c>
      <c r="L14" s="115" t="s">
        <v>95</v>
      </c>
      <c r="M14" s="115"/>
      <c r="N14" s="115"/>
      <c r="O14" s="20"/>
    </row>
    <row r="15" spans="1:15" ht="16.5" x14ac:dyDescent="0.3">
      <c r="A15" s="22" t="s">
        <v>233</v>
      </c>
      <c r="B15" s="64" t="s">
        <v>1</v>
      </c>
      <c r="C15" s="64">
        <v>140</v>
      </c>
      <c r="D15" s="22"/>
      <c r="E15" s="22"/>
      <c r="F15" s="22"/>
      <c r="G15" s="22"/>
      <c r="I15" s="115" t="s">
        <v>233</v>
      </c>
      <c r="J15" s="13" t="s">
        <v>1</v>
      </c>
      <c r="K15" s="13">
        <v>140</v>
      </c>
      <c r="L15" s="115"/>
      <c r="M15" s="115"/>
      <c r="N15" s="115"/>
      <c r="O15" s="20"/>
    </row>
    <row r="16" spans="1:15" x14ac:dyDescent="0.25">
      <c r="A16" s="22" t="s">
        <v>126</v>
      </c>
      <c r="B16" s="64" t="s">
        <v>1</v>
      </c>
      <c r="C16" s="64">
        <v>50</v>
      </c>
      <c r="D16" s="22"/>
      <c r="E16" s="22"/>
      <c r="F16" s="22"/>
      <c r="G16" s="22"/>
      <c r="I16" s="115" t="s">
        <v>126</v>
      </c>
      <c r="J16" s="13" t="s">
        <v>1</v>
      </c>
      <c r="K16" s="13">
        <v>50</v>
      </c>
      <c r="L16" s="115"/>
      <c r="M16" s="115"/>
      <c r="N16" s="115"/>
      <c r="O16" s="20"/>
    </row>
    <row r="17" spans="1:15" x14ac:dyDescent="0.25">
      <c r="A17" s="22" t="s">
        <v>124</v>
      </c>
      <c r="B17" s="64" t="s">
        <v>1</v>
      </c>
      <c r="C17" s="64">
        <v>10</v>
      </c>
      <c r="D17" s="22" t="s">
        <v>125</v>
      </c>
      <c r="E17" s="22"/>
      <c r="F17" s="22"/>
      <c r="G17" s="22"/>
      <c r="I17" s="115" t="s">
        <v>124</v>
      </c>
      <c r="J17" s="13" t="s">
        <v>1</v>
      </c>
      <c r="K17" s="13">
        <v>10</v>
      </c>
      <c r="L17" s="115" t="s">
        <v>125</v>
      </c>
      <c r="M17" s="115"/>
      <c r="N17" s="115"/>
      <c r="O17" s="20"/>
    </row>
    <row r="18" spans="1:15" ht="16.5" x14ac:dyDescent="0.3">
      <c r="A18" s="24" t="s">
        <v>179</v>
      </c>
      <c r="B18" s="64" t="s">
        <v>1</v>
      </c>
      <c r="C18" s="64">
        <v>25</v>
      </c>
      <c r="D18" s="22" t="s">
        <v>114</v>
      </c>
      <c r="E18" s="22"/>
      <c r="F18" s="22"/>
      <c r="G18" s="22"/>
      <c r="I18" s="118" t="s">
        <v>179</v>
      </c>
      <c r="J18" s="13" t="s">
        <v>1</v>
      </c>
      <c r="K18" s="13">
        <v>25</v>
      </c>
      <c r="L18" s="115" t="s">
        <v>114</v>
      </c>
      <c r="M18" s="115"/>
      <c r="N18" s="115"/>
      <c r="O18" s="20"/>
    </row>
    <row r="19" spans="1:15" ht="16.5" x14ac:dyDescent="0.3">
      <c r="A19" s="24" t="s">
        <v>144</v>
      </c>
      <c r="B19" s="64" t="s">
        <v>1</v>
      </c>
      <c r="C19" s="64">
        <v>32</v>
      </c>
      <c r="D19" s="22"/>
      <c r="E19" s="22"/>
      <c r="F19" s="22"/>
      <c r="G19" s="22"/>
      <c r="I19" s="118" t="s">
        <v>144</v>
      </c>
      <c r="J19" s="13" t="s">
        <v>1</v>
      </c>
      <c r="K19" s="13">
        <v>32</v>
      </c>
      <c r="L19" s="115"/>
      <c r="M19" s="115"/>
      <c r="N19" s="115"/>
      <c r="O19" s="20"/>
    </row>
    <row r="20" spans="1:15" ht="16.5" x14ac:dyDescent="0.3">
      <c r="A20" s="24" t="s">
        <v>175</v>
      </c>
      <c r="B20" s="64" t="s">
        <v>1</v>
      </c>
      <c r="C20" s="64">
        <v>64</v>
      </c>
      <c r="D20" s="22"/>
      <c r="E20" s="22"/>
      <c r="F20" s="22"/>
      <c r="G20" s="22"/>
      <c r="I20" s="118" t="s">
        <v>175</v>
      </c>
      <c r="J20" s="13" t="s">
        <v>1</v>
      </c>
      <c r="K20" s="13">
        <v>64</v>
      </c>
      <c r="L20" s="115"/>
      <c r="M20" s="115"/>
      <c r="N20" s="115"/>
      <c r="O20" s="20"/>
    </row>
    <row r="21" spans="1:15" ht="16.5" x14ac:dyDescent="0.3">
      <c r="A21" s="24" t="s">
        <v>178</v>
      </c>
      <c r="B21" s="64" t="s">
        <v>1</v>
      </c>
      <c r="C21" s="64">
        <v>25</v>
      </c>
      <c r="D21" s="22" t="s">
        <v>114</v>
      </c>
      <c r="E21" s="22"/>
      <c r="F21" s="22"/>
      <c r="G21" s="22"/>
      <c r="I21" s="118" t="s">
        <v>178</v>
      </c>
      <c r="J21" s="13" t="s">
        <v>1</v>
      </c>
      <c r="K21" s="13">
        <v>25</v>
      </c>
      <c r="L21" s="115" t="s">
        <v>114</v>
      </c>
      <c r="M21" s="115"/>
      <c r="N21" s="115"/>
      <c r="O21" s="20"/>
    </row>
    <row r="22" spans="1:15" ht="15" customHeight="1" x14ac:dyDescent="0.25">
      <c r="A22" s="25" t="s">
        <v>234</v>
      </c>
      <c r="B22" s="64" t="s">
        <v>1</v>
      </c>
      <c r="C22" s="64">
        <v>80</v>
      </c>
      <c r="D22" s="25" t="s">
        <v>174</v>
      </c>
      <c r="E22" s="22"/>
      <c r="F22" s="22"/>
      <c r="G22" s="22"/>
      <c r="I22" s="119" t="s">
        <v>234</v>
      </c>
      <c r="J22" s="13" t="s">
        <v>1</v>
      </c>
      <c r="K22" s="13">
        <v>80</v>
      </c>
      <c r="L22" s="119" t="s">
        <v>174</v>
      </c>
      <c r="M22" s="115"/>
      <c r="N22" s="115"/>
      <c r="O22" s="20"/>
    </row>
    <row r="23" spans="1:15" x14ac:dyDescent="0.25">
      <c r="A23" s="25" t="s">
        <v>176</v>
      </c>
      <c r="B23" s="64" t="s">
        <v>1</v>
      </c>
      <c r="C23" s="64">
        <v>100</v>
      </c>
      <c r="D23" s="25" t="s">
        <v>174</v>
      </c>
      <c r="E23" s="22"/>
      <c r="F23" s="22"/>
      <c r="G23" s="22"/>
      <c r="I23" s="119" t="s">
        <v>176</v>
      </c>
      <c r="J23" s="13" t="s">
        <v>1</v>
      </c>
      <c r="K23" s="13">
        <v>100</v>
      </c>
      <c r="L23" s="119" t="s">
        <v>174</v>
      </c>
      <c r="M23" s="115"/>
      <c r="N23" s="115"/>
      <c r="O23" s="20"/>
    </row>
    <row r="24" spans="1:15" x14ac:dyDescent="0.25">
      <c r="A24" s="25"/>
      <c r="B24" s="64"/>
      <c r="C24" s="64"/>
      <c r="D24" s="25"/>
      <c r="E24" s="22"/>
      <c r="F24" s="22"/>
      <c r="G24" s="22"/>
      <c r="I24" s="119"/>
      <c r="J24" s="13"/>
      <c r="K24" s="13"/>
      <c r="L24" s="119"/>
      <c r="M24" s="115"/>
      <c r="N24" s="115"/>
      <c r="O24" s="20"/>
    </row>
    <row r="25" spans="1:15" x14ac:dyDescent="0.25">
      <c r="A25" s="25" t="s">
        <v>261</v>
      </c>
      <c r="B25" s="64"/>
      <c r="C25" s="64"/>
      <c r="D25" s="25"/>
      <c r="E25" s="22"/>
      <c r="F25" s="22"/>
      <c r="G25" s="22"/>
      <c r="I25" s="119" t="s">
        <v>261</v>
      </c>
      <c r="J25" s="13"/>
      <c r="K25" s="13"/>
      <c r="L25" s="119"/>
      <c r="M25" s="115"/>
      <c r="N25" s="115"/>
      <c r="O25" s="20"/>
    </row>
    <row r="26" spans="1:15" x14ac:dyDescent="0.25">
      <c r="A26" s="25"/>
      <c r="B26" s="64"/>
      <c r="C26" s="64"/>
      <c r="D26" s="25"/>
      <c r="E26" s="22"/>
      <c r="F26" s="22"/>
      <c r="G26" s="22"/>
      <c r="I26" s="119"/>
      <c r="J26" s="13"/>
      <c r="K26" s="13"/>
      <c r="L26" s="119"/>
      <c r="M26" s="115"/>
      <c r="N26" s="115"/>
      <c r="O26" s="20"/>
    </row>
    <row r="27" spans="1:15" x14ac:dyDescent="0.25">
      <c r="A27" s="22" t="s">
        <v>426</v>
      </c>
      <c r="B27" s="64"/>
      <c r="C27" s="64"/>
      <c r="D27" s="22"/>
      <c r="E27" s="22"/>
      <c r="F27" s="22"/>
      <c r="G27" s="22"/>
      <c r="I27" s="115" t="s">
        <v>138</v>
      </c>
      <c r="J27" s="13"/>
      <c r="K27" s="13"/>
      <c r="L27" s="115"/>
      <c r="M27" s="115"/>
      <c r="N27" s="115"/>
      <c r="O27" s="20"/>
    </row>
    <row r="28" spans="1:15" x14ac:dyDescent="0.25">
      <c r="A28" s="22"/>
      <c r="B28" s="64"/>
      <c r="C28" s="66"/>
      <c r="D28" s="22"/>
      <c r="E28" s="22"/>
      <c r="F28" s="22"/>
      <c r="G28" s="16"/>
      <c r="I28" s="115"/>
      <c r="J28" s="13"/>
      <c r="K28" s="20"/>
      <c r="L28" s="115"/>
      <c r="M28" s="115"/>
      <c r="N28" s="115"/>
      <c r="O28" s="110"/>
    </row>
    <row r="29" spans="1:15" x14ac:dyDescent="0.25">
      <c r="A29" s="24" t="s">
        <v>139</v>
      </c>
      <c r="B29" s="64" t="s">
        <v>1</v>
      </c>
      <c r="C29" s="76" t="s">
        <v>140</v>
      </c>
      <c r="D29" s="76"/>
      <c r="E29" s="76"/>
      <c r="F29" s="22"/>
      <c r="G29" s="22"/>
      <c r="I29" s="118" t="s">
        <v>139</v>
      </c>
      <c r="J29" s="13" t="s">
        <v>1</v>
      </c>
      <c r="K29" s="106" t="s">
        <v>140</v>
      </c>
      <c r="L29" s="106"/>
      <c r="M29" s="106"/>
      <c r="N29" s="115"/>
      <c r="O29" s="20"/>
    </row>
    <row r="30" spans="1:15" ht="16.5" x14ac:dyDescent="0.3">
      <c r="A30" s="24" t="s">
        <v>311</v>
      </c>
      <c r="B30" s="64" t="s">
        <v>1</v>
      </c>
      <c r="C30" s="66">
        <v>53</v>
      </c>
      <c r="D30" s="66" t="s">
        <v>103</v>
      </c>
      <c r="E30" s="66"/>
      <c r="F30" s="22"/>
      <c r="G30" s="22" t="s">
        <v>258</v>
      </c>
      <c r="I30" s="118" t="s">
        <v>311</v>
      </c>
      <c r="J30" s="13" t="s">
        <v>1</v>
      </c>
      <c r="K30" s="13">
        <v>53</v>
      </c>
      <c r="L30" s="115" t="s">
        <v>103</v>
      </c>
      <c r="M30" s="115"/>
      <c r="N30" s="115"/>
      <c r="O30" s="115" t="s">
        <v>258</v>
      </c>
    </row>
    <row r="31" spans="1:15" ht="16.5" x14ac:dyDescent="0.3">
      <c r="A31" s="24" t="s">
        <v>367</v>
      </c>
      <c r="B31" s="64" t="s">
        <v>1</v>
      </c>
      <c r="C31" s="66">
        <v>9.5</v>
      </c>
      <c r="D31" s="66" t="s">
        <v>103</v>
      </c>
      <c r="E31" s="66"/>
      <c r="F31" s="22"/>
      <c r="G31" s="22" t="s">
        <v>258</v>
      </c>
      <c r="I31" s="118" t="s">
        <v>367</v>
      </c>
      <c r="J31" s="13" t="s">
        <v>1</v>
      </c>
      <c r="K31" s="13">
        <v>9.5</v>
      </c>
      <c r="L31" s="115" t="s">
        <v>103</v>
      </c>
      <c r="M31" s="115"/>
      <c r="N31" s="115"/>
      <c r="O31" s="115" t="s">
        <v>258</v>
      </c>
    </row>
    <row r="32" spans="1:15" x14ac:dyDescent="0.25">
      <c r="A32" s="24" t="s">
        <v>263</v>
      </c>
      <c r="B32" s="64" t="s">
        <v>1</v>
      </c>
      <c r="C32" s="66">
        <v>43.5</v>
      </c>
      <c r="D32" s="66" t="s">
        <v>103</v>
      </c>
      <c r="E32" s="66"/>
      <c r="F32" s="22"/>
      <c r="G32" s="22"/>
      <c r="I32" s="118" t="s">
        <v>263</v>
      </c>
      <c r="J32" s="13" t="s">
        <v>1</v>
      </c>
      <c r="K32" s="13">
        <f>K30-K31</f>
        <v>43.5</v>
      </c>
      <c r="L32" s="115" t="s">
        <v>103</v>
      </c>
      <c r="M32" s="115"/>
      <c r="N32" s="115"/>
      <c r="O32" s="115"/>
    </row>
    <row r="33" spans="1:15" ht="16.5" x14ac:dyDescent="0.3">
      <c r="A33" s="24" t="s">
        <v>139</v>
      </c>
      <c r="B33" s="64" t="s">
        <v>1</v>
      </c>
      <c r="C33" s="61" t="s">
        <v>368</v>
      </c>
      <c r="D33" s="61" t="s">
        <v>1</v>
      </c>
      <c r="E33" s="66">
        <f>C9*C32</f>
        <v>4350</v>
      </c>
      <c r="F33" s="66" t="s">
        <v>173</v>
      </c>
      <c r="G33" s="22"/>
      <c r="I33" s="118" t="s">
        <v>139</v>
      </c>
      <c r="J33" s="13" t="s">
        <v>1</v>
      </c>
      <c r="K33" s="104" t="s">
        <v>427</v>
      </c>
      <c r="L33" s="143" t="s">
        <v>1</v>
      </c>
      <c r="M33" s="115">
        <f>K9*K32</f>
        <v>4350</v>
      </c>
      <c r="N33" s="115" t="s">
        <v>173</v>
      </c>
      <c r="O33" s="20"/>
    </row>
    <row r="34" spans="1:15" x14ac:dyDescent="0.25">
      <c r="A34" s="24"/>
      <c r="B34" s="64"/>
      <c r="C34" s="66"/>
      <c r="D34" s="66"/>
      <c r="E34" s="66"/>
      <c r="F34" s="22"/>
      <c r="G34" s="22"/>
      <c r="I34" s="118"/>
      <c r="J34" s="13"/>
      <c r="K34" s="13"/>
      <c r="L34" s="115"/>
      <c r="M34" s="115"/>
      <c r="N34" s="115"/>
      <c r="O34" s="20"/>
    </row>
    <row r="35" spans="1:15" x14ac:dyDescent="0.25">
      <c r="A35" s="22" t="s">
        <v>428</v>
      </c>
      <c r="B35" s="64"/>
      <c r="C35" s="66"/>
      <c r="D35" s="66"/>
      <c r="E35" s="66"/>
      <c r="F35" s="22"/>
      <c r="G35" s="22"/>
      <c r="I35" s="115" t="s">
        <v>429</v>
      </c>
      <c r="J35" s="13"/>
      <c r="K35" s="13"/>
      <c r="L35" s="115"/>
      <c r="M35" s="115"/>
      <c r="N35" s="115"/>
      <c r="O35" s="20"/>
    </row>
    <row r="36" spans="1:15" ht="18.75" x14ac:dyDescent="0.3">
      <c r="A36" s="22"/>
      <c r="B36" s="66" t="s">
        <v>431</v>
      </c>
      <c r="C36" s="66"/>
      <c r="D36" s="66"/>
      <c r="E36" s="66"/>
      <c r="F36" s="22"/>
      <c r="G36" s="22"/>
      <c r="I36" s="115"/>
      <c r="J36" s="13" t="s">
        <v>430</v>
      </c>
      <c r="K36" s="13"/>
      <c r="L36" s="13"/>
      <c r="M36" s="115"/>
      <c r="N36" s="115"/>
      <c r="O36" s="20"/>
    </row>
    <row r="37" spans="1:15" x14ac:dyDescent="0.25">
      <c r="A37" s="22"/>
      <c r="B37" s="64"/>
      <c r="C37" s="66"/>
      <c r="D37" s="66"/>
      <c r="E37" s="66"/>
      <c r="F37" s="22"/>
      <c r="G37" s="22"/>
      <c r="I37" s="115"/>
      <c r="J37" s="13"/>
      <c r="K37" s="13"/>
      <c r="L37" s="13"/>
      <c r="M37" s="115"/>
      <c r="N37" s="115"/>
      <c r="O37" s="20"/>
    </row>
    <row r="38" spans="1:15" ht="16.5" x14ac:dyDescent="0.3">
      <c r="A38" s="24" t="s">
        <v>145</v>
      </c>
      <c r="B38" s="64" t="s">
        <v>1</v>
      </c>
      <c r="C38" s="76" t="s">
        <v>146</v>
      </c>
      <c r="D38" s="76"/>
      <c r="E38" s="76"/>
      <c r="F38" s="22"/>
      <c r="G38" s="22" t="s">
        <v>369</v>
      </c>
      <c r="I38" s="118" t="s">
        <v>145</v>
      </c>
      <c r="J38" s="13" t="s">
        <v>1</v>
      </c>
      <c r="K38" s="106" t="s">
        <v>146</v>
      </c>
      <c r="L38" s="106"/>
      <c r="M38" s="106"/>
      <c r="N38" s="115"/>
      <c r="O38" s="20" t="s">
        <v>369</v>
      </c>
    </row>
    <row r="39" spans="1:15" x14ac:dyDescent="0.25">
      <c r="A39" s="22"/>
      <c r="B39" s="70" t="s">
        <v>1</v>
      </c>
      <c r="C39" s="61" t="s">
        <v>432</v>
      </c>
      <c r="D39" s="66"/>
      <c r="E39" s="66"/>
      <c r="F39" s="22"/>
      <c r="G39" s="22"/>
      <c r="I39" s="115"/>
      <c r="J39" s="104" t="s">
        <v>1</v>
      </c>
      <c r="K39" s="144" t="s">
        <v>432</v>
      </c>
      <c r="L39" s="13"/>
      <c r="M39" s="115"/>
      <c r="N39" s="115"/>
      <c r="O39" s="20"/>
    </row>
    <row r="40" spans="1:15" x14ac:dyDescent="0.25">
      <c r="A40" s="22"/>
      <c r="B40" s="70"/>
      <c r="C40" s="61"/>
      <c r="D40" s="66"/>
      <c r="E40" s="66"/>
      <c r="F40" s="22"/>
      <c r="G40" s="22"/>
      <c r="I40" s="115"/>
      <c r="J40" s="104"/>
      <c r="K40" s="144"/>
      <c r="L40" s="13"/>
      <c r="M40" s="115"/>
      <c r="N40" s="115"/>
      <c r="O40" s="20"/>
    </row>
    <row r="41" spans="1:15" ht="16.5" x14ac:dyDescent="0.3">
      <c r="A41" s="24" t="s">
        <v>2</v>
      </c>
      <c r="B41" s="64" t="s">
        <v>1</v>
      </c>
      <c r="C41" s="66" t="s">
        <v>141</v>
      </c>
      <c r="D41" s="66"/>
      <c r="E41" s="66"/>
      <c r="F41" s="22"/>
      <c r="G41" s="22" t="s">
        <v>370</v>
      </c>
      <c r="I41" s="118" t="s">
        <v>2</v>
      </c>
      <c r="J41" s="13" t="s">
        <v>1</v>
      </c>
      <c r="K41" s="20" t="s">
        <v>141</v>
      </c>
      <c r="L41" s="119"/>
      <c r="M41" s="115"/>
      <c r="N41" s="115"/>
      <c r="O41" s="20" t="s">
        <v>370</v>
      </c>
    </row>
    <row r="42" spans="1:15" x14ac:dyDescent="0.25">
      <c r="A42" s="22" t="s">
        <v>97</v>
      </c>
      <c r="B42" s="64"/>
      <c r="C42" s="64"/>
      <c r="D42" s="64"/>
      <c r="E42" s="22"/>
      <c r="F42" s="22"/>
      <c r="G42" s="22"/>
      <c r="I42" s="115" t="s">
        <v>97</v>
      </c>
      <c r="J42" s="13"/>
      <c r="K42" s="13"/>
      <c r="L42" s="13"/>
      <c r="M42" s="115"/>
      <c r="N42" s="115"/>
      <c r="O42" s="20"/>
    </row>
    <row r="43" spans="1:15" ht="16.5" x14ac:dyDescent="0.3">
      <c r="A43" s="24" t="s">
        <v>166</v>
      </c>
      <c r="B43" s="64" t="s">
        <v>1</v>
      </c>
      <c r="C43" s="66" t="s">
        <v>167</v>
      </c>
      <c r="D43" s="64"/>
      <c r="E43" s="22"/>
      <c r="F43" s="22"/>
      <c r="G43" s="22"/>
      <c r="I43" s="118" t="s">
        <v>166</v>
      </c>
      <c r="J43" s="13" t="s">
        <v>1</v>
      </c>
      <c r="K43" s="20" t="s">
        <v>167</v>
      </c>
      <c r="L43" s="13"/>
      <c r="M43" s="115"/>
      <c r="N43" s="115"/>
      <c r="O43" s="20"/>
    </row>
    <row r="44" spans="1:15" ht="16.5" x14ac:dyDescent="0.3">
      <c r="A44" s="24" t="s">
        <v>166</v>
      </c>
      <c r="B44" s="70" t="s">
        <v>1</v>
      </c>
      <c r="C44" s="61" t="s">
        <v>376</v>
      </c>
      <c r="D44" s="66" t="s">
        <v>434</v>
      </c>
      <c r="E44" s="22"/>
      <c r="F44" s="22"/>
      <c r="G44" s="22"/>
      <c r="I44" s="118" t="s">
        <v>166</v>
      </c>
      <c r="J44" s="104" t="s">
        <v>1</v>
      </c>
      <c r="K44" s="144" t="s">
        <v>376</v>
      </c>
      <c r="L44" s="20" t="s">
        <v>433</v>
      </c>
      <c r="M44" s="115"/>
      <c r="N44" s="115"/>
      <c r="O44" s="20"/>
    </row>
    <row r="45" spans="1:15" x14ac:dyDescent="0.25">
      <c r="A45" s="24"/>
      <c r="B45" s="64"/>
      <c r="C45" s="66"/>
      <c r="D45" s="64"/>
      <c r="E45" s="22"/>
      <c r="F45" s="22"/>
      <c r="G45" s="22"/>
      <c r="I45" s="118"/>
      <c r="J45" s="13"/>
      <c r="K45" s="20"/>
      <c r="L45" s="13"/>
      <c r="M45" s="115"/>
      <c r="N45" s="115"/>
      <c r="O45" s="20"/>
    </row>
    <row r="46" spans="1:15" ht="16.5" x14ac:dyDescent="0.3">
      <c r="A46" s="22" t="s">
        <v>425</v>
      </c>
      <c r="B46" s="64"/>
      <c r="C46" s="71"/>
      <c r="D46" s="22"/>
      <c r="E46" s="22"/>
      <c r="F46" s="22"/>
      <c r="G46" s="22"/>
      <c r="I46" s="115" t="s">
        <v>425</v>
      </c>
      <c r="J46" s="13"/>
      <c r="K46" s="13"/>
      <c r="L46" s="115"/>
      <c r="M46" s="115"/>
      <c r="N46" s="115"/>
      <c r="O46" s="20"/>
    </row>
    <row r="47" spans="1:15" x14ac:dyDescent="0.25">
      <c r="A47" s="22"/>
      <c r="B47" s="64" t="s">
        <v>435</v>
      </c>
      <c r="C47" s="64"/>
      <c r="D47" s="22"/>
      <c r="E47" s="22"/>
      <c r="F47" s="22"/>
      <c r="G47" s="22"/>
      <c r="I47" s="115"/>
      <c r="J47" s="13" t="s">
        <v>435</v>
      </c>
      <c r="K47" s="13"/>
      <c r="L47" s="115"/>
      <c r="M47" s="115"/>
      <c r="N47" s="115"/>
      <c r="O47" s="20"/>
    </row>
    <row r="48" spans="1:15" x14ac:dyDescent="0.25">
      <c r="A48" s="22"/>
      <c r="B48" s="64"/>
      <c r="C48" s="64"/>
      <c r="D48" s="22"/>
      <c r="E48" s="22"/>
      <c r="F48" s="22"/>
      <c r="G48" s="22"/>
      <c r="I48" s="115"/>
      <c r="J48" s="13"/>
      <c r="K48" s="13"/>
      <c r="L48" s="115"/>
      <c r="M48" s="115"/>
      <c r="N48" s="115"/>
      <c r="O48" s="20"/>
    </row>
    <row r="49" spans="1:15" x14ac:dyDescent="0.25">
      <c r="A49" s="76" t="s">
        <v>436</v>
      </c>
      <c r="B49" s="76"/>
      <c r="C49" s="76"/>
      <c r="D49" s="76"/>
      <c r="E49" s="76"/>
      <c r="F49" s="76"/>
      <c r="G49" s="76"/>
      <c r="I49" s="106" t="s">
        <v>436</v>
      </c>
      <c r="J49" s="106"/>
      <c r="K49" s="106"/>
      <c r="L49" s="106"/>
      <c r="M49" s="106"/>
      <c r="N49" s="106"/>
      <c r="O49" s="106"/>
    </row>
    <row r="50" spans="1:15" x14ac:dyDescent="0.25">
      <c r="A50" s="22"/>
      <c r="B50" s="64"/>
      <c r="C50" s="64"/>
      <c r="D50" s="22"/>
      <c r="E50" s="22"/>
      <c r="F50" s="22"/>
      <c r="G50" s="22"/>
      <c r="I50" s="115"/>
      <c r="J50" s="13"/>
      <c r="K50" s="13"/>
      <c r="L50" s="115"/>
      <c r="M50" s="115"/>
      <c r="N50" s="115"/>
      <c r="O50" s="20"/>
    </row>
    <row r="51" spans="1:15" ht="16.5" x14ac:dyDescent="0.3">
      <c r="A51" s="24" t="s">
        <v>142</v>
      </c>
      <c r="B51" s="64" t="s">
        <v>1</v>
      </c>
      <c r="C51" s="76" t="s">
        <v>371</v>
      </c>
      <c r="D51" s="76"/>
      <c r="E51" s="22"/>
      <c r="F51" s="22"/>
      <c r="G51" s="22" t="s">
        <v>372</v>
      </c>
      <c r="I51" s="118" t="s">
        <v>142</v>
      </c>
      <c r="J51" s="13" t="s">
        <v>1</v>
      </c>
      <c r="K51" s="106" t="s">
        <v>143</v>
      </c>
      <c r="L51" s="106"/>
      <c r="M51" s="115"/>
      <c r="N51" s="115"/>
      <c r="O51" s="20" t="s">
        <v>372</v>
      </c>
    </row>
    <row r="52" spans="1:15" x14ac:dyDescent="0.25">
      <c r="A52" s="22"/>
      <c r="B52" s="70" t="s">
        <v>1</v>
      </c>
      <c r="C52" s="66" t="s">
        <v>437</v>
      </c>
      <c r="D52" s="64"/>
      <c r="E52" s="70" t="s">
        <v>1</v>
      </c>
      <c r="F52" s="64">
        <v>1650</v>
      </c>
      <c r="G52" s="22" t="s">
        <v>173</v>
      </c>
      <c r="I52" s="115"/>
      <c r="J52" s="104" t="s">
        <v>1</v>
      </c>
      <c r="K52" s="20" t="s">
        <v>438</v>
      </c>
      <c r="L52" s="13"/>
      <c r="M52" s="104" t="s">
        <v>1</v>
      </c>
      <c r="N52" s="104">
        <v>1650</v>
      </c>
      <c r="O52" s="20" t="s">
        <v>173</v>
      </c>
    </row>
    <row r="53" spans="1:15" x14ac:dyDescent="0.25">
      <c r="A53" s="22"/>
      <c r="B53" s="64"/>
      <c r="C53" s="64"/>
      <c r="D53" s="64"/>
      <c r="E53" s="22"/>
      <c r="F53" s="22"/>
      <c r="G53" s="22"/>
      <c r="I53" s="115"/>
      <c r="J53" s="13"/>
      <c r="K53" s="13"/>
      <c r="L53" s="13"/>
      <c r="M53" s="115"/>
      <c r="N53" s="115"/>
      <c r="O53" s="20"/>
    </row>
    <row r="54" spans="1:15" x14ac:dyDescent="0.25">
      <c r="A54" s="22" t="s">
        <v>439</v>
      </c>
      <c r="B54" s="64"/>
      <c r="C54" s="64"/>
      <c r="D54" s="64"/>
      <c r="E54" s="22"/>
      <c r="F54" s="22"/>
      <c r="G54" s="22" t="s">
        <v>374</v>
      </c>
      <c r="I54" s="115" t="s">
        <v>439</v>
      </c>
      <c r="J54" s="13"/>
      <c r="K54" s="13"/>
      <c r="L54" s="13"/>
      <c r="M54" s="115"/>
      <c r="N54" s="115"/>
      <c r="O54" s="20" t="s">
        <v>374</v>
      </c>
    </row>
    <row r="55" spans="1:15" x14ac:dyDescent="0.25">
      <c r="A55" s="70" t="s">
        <v>440</v>
      </c>
      <c r="B55" s="61"/>
      <c r="C55" s="61" t="s">
        <v>441</v>
      </c>
      <c r="D55" s="64"/>
      <c r="E55" s="22"/>
      <c r="F55" s="22"/>
      <c r="G55" s="22"/>
      <c r="I55" s="115" t="s">
        <v>440</v>
      </c>
      <c r="J55" s="13"/>
      <c r="K55" s="13" t="s">
        <v>441</v>
      </c>
      <c r="L55" s="13"/>
      <c r="M55" s="115"/>
      <c r="N55" s="115"/>
      <c r="O55" s="20"/>
    </row>
    <row r="56" spans="1:15" x14ac:dyDescent="0.25">
      <c r="A56" s="22"/>
      <c r="B56" s="66"/>
      <c r="C56" s="64"/>
      <c r="D56" s="64"/>
      <c r="E56" s="22"/>
      <c r="F56" s="22"/>
      <c r="G56" s="22"/>
      <c r="I56" s="115"/>
      <c r="J56" s="13"/>
      <c r="K56" s="13"/>
      <c r="L56" s="13"/>
      <c r="M56" s="115"/>
      <c r="N56" s="115"/>
      <c r="O56" s="20"/>
    </row>
    <row r="57" spans="1:15" x14ac:dyDescent="0.25">
      <c r="A57" s="66" t="s">
        <v>442</v>
      </c>
      <c r="B57" s="64"/>
      <c r="C57" s="25"/>
      <c r="D57" s="25"/>
      <c r="E57" s="25"/>
      <c r="F57" s="22"/>
      <c r="G57" s="22" t="s">
        <v>443</v>
      </c>
      <c r="I57" s="20" t="s">
        <v>442</v>
      </c>
      <c r="J57" s="13"/>
      <c r="K57" s="119"/>
      <c r="L57" s="119"/>
      <c r="M57" s="119"/>
      <c r="N57" s="115"/>
      <c r="O57" s="20" t="s">
        <v>443</v>
      </c>
    </row>
    <row r="58" spans="1:15" x14ac:dyDescent="0.25">
      <c r="A58" s="61"/>
      <c r="B58" s="61" t="s">
        <v>444</v>
      </c>
      <c r="C58" s="66"/>
      <c r="D58" s="66"/>
      <c r="E58" s="66"/>
      <c r="F58" s="22"/>
      <c r="G58" s="22"/>
      <c r="I58" s="118"/>
      <c r="J58" s="20" t="s">
        <v>444</v>
      </c>
      <c r="K58" s="20"/>
      <c r="L58" s="20"/>
      <c r="M58" s="20"/>
      <c r="N58" s="115"/>
      <c r="O58" s="20"/>
    </row>
    <row r="59" spans="1:15" x14ac:dyDescent="0.25">
      <c r="A59" s="24"/>
      <c r="B59" s="66" t="s">
        <v>445</v>
      </c>
      <c r="C59" s="66"/>
      <c r="D59" s="66"/>
      <c r="E59" s="66"/>
      <c r="F59" s="22"/>
      <c r="G59" s="22"/>
      <c r="I59" s="118"/>
      <c r="J59" s="20" t="s">
        <v>445</v>
      </c>
      <c r="K59" s="20"/>
      <c r="L59" s="20"/>
      <c r="M59" s="20"/>
      <c r="N59" s="115"/>
      <c r="O59" s="20"/>
    </row>
    <row r="60" spans="1:15" x14ac:dyDescent="0.25">
      <c r="A60" s="24"/>
      <c r="B60" s="66" t="s">
        <v>446</v>
      </c>
      <c r="C60" s="66"/>
      <c r="D60" s="66"/>
      <c r="E60" s="66"/>
      <c r="F60" s="22"/>
      <c r="G60" s="22"/>
      <c r="I60" s="118"/>
      <c r="J60" s="20" t="s">
        <v>446</v>
      </c>
      <c r="K60" s="20"/>
      <c r="L60" s="20"/>
      <c r="M60" s="20"/>
      <c r="N60" s="115"/>
      <c r="O60" s="20"/>
    </row>
    <row r="61" spans="1:15" x14ac:dyDescent="0.25">
      <c r="A61" s="24"/>
      <c r="B61" s="70" t="s">
        <v>1</v>
      </c>
      <c r="C61" s="66" t="s">
        <v>447</v>
      </c>
      <c r="D61" s="66" t="s">
        <v>448</v>
      </c>
      <c r="E61" s="66"/>
      <c r="F61" s="22"/>
      <c r="G61" s="22"/>
      <c r="I61" s="118"/>
      <c r="J61" s="20" t="s">
        <v>1</v>
      </c>
      <c r="K61" s="20" t="s">
        <v>447</v>
      </c>
      <c r="L61" s="20" t="s">
        <v>448</v>
      </c>
      <c r="M61" s="20"/>
      <c r="N61" s="115"/>
      <c r="O61" s="20"/>
    </row>
    <row r="62" spans="1:15" x14ac:dyDescent="0.25">
      <c r="A62" s="24"/>
      <c r="B62" s="70" t="s">
        <v>1</v>
      </c>
      <c r="C62" s="66" t="s">
        <v>449</v>
      </c>
      <c r="D62" s="66" t="s">
        <v>450</v>
      </c>
      <c r="E62" s="66"/>
      <c r="F62" s="22"/>
      <c r="G62" s="22"/>
      <c r="I62" s="118"/>
      <c r="J62" s="20" t="s">
        <v>1</v>
      </c>
      <c r="K62" s="20" t="s">
        <v>449</v>
      </c>
      <c r="L62" s="20" t="s">
        <v>450</v>
      </c>
      <c r="M62" s="20"/>
      <c r="N62" s="115"/>
      <c r="O62" s="20"/>
    </row>
    <row r="63" spans="1:15" x14ac:dyDescent="0.25">
      <c r="A63" s="24"/>
      <c r="B63" s="70" t="s">
        <v>1</v>
      </c>
      <c r="C63" s="66" t="s">
        <v>451</v>
      </c>
      <c r="D63" s="66" t="s">
        <v>452</v>
      </c>
      <c r="E63" s="66"/>
      <c r="F63" s="22"/>
      <c r="G63" s="22"/>
      <c r="I63" s="118"/>
      <c r="J63" s="20" t="s">
        <v>1</v>
      </c>
      <c r="K63" s="20" t="s">
        <v>451</v>
      </c>
      <c r="L63" s="20" t="s">
        <v>452</v>
      </c>
      <c r="M63" s="20"/>
      <c r="N63" s="115"/>
      <c r="O63" s="20"/>
    </row>
    <row r="64" spans="1:15" x14ac:dyDescent="0.25">
      <c r="A64" s="24"/>
      <c r="B64" s="61" t="s">
        <v>453</v>
      </c>
      <c r="C64" s="66"/>
      <c r="D64" s="66"/>
      <c r="E64" s="66"/>
      <c r="F64" s="22"/>
      <c r="G64" s="22"/>
      <c r="I64" s="118"/>
      <c r="J64" s="20" t="s">
        <v>453</v>
      </c>
      <c r="K64" s="20"/>
      <c r="L64" s="20"/>
      <c r="M64" s="20"/>
      <c r="N64" s="115"/>
      <c r="O64" s="20"/>
    </row>
    <row r="65" spans="1:15" x14ac:dyDescent="0.25">
      <c r="A65" s="24"/>
      <c r="B65" s="70" t="s">
        <v>1</v>
      </c>
      <c r="C65" s="66" t="s">
        <v>454</v>
      </c>
      <c r="D65" s="66" t="s">
        <v>455</v>
      </c>
      <c r="E65" s="66"/>
      <c r="F65" s="22"/>
      <c r="G65" s="22"/>
      <c r="I65" s="118"/>
      <c r="J65" s="20" t="s">
        <v>1</v>
      </c>
      <c r="K65" s="20" t="s">
        <v>454</v>
      </c>
      <c r="L65" s="20" t="s">
        <v>455</v>
      </c>
      <c r="M65" s="20"/>
      <c r="N65" s="115"/>
      <c r="O65" s="20"/>
    </row>
    <row r="66" spans="1:15" x14ac:dyDescent="0.25">
      <c r="A66" s="24"/>
      <c r="B66" s="70" t="s">
        <v>456</v>
      </c>
      <c r="C66" s="66"/>
      <c r="D66" s="66"/>
      <c r="E66" s="66"/>
      <c r="F66" s="22"/>
      <c r="G66" s="22"/>
      <c r="I66" s="118"/>
      <c r="J66" s="13" t="s">
        <v>456</v>
      </c>
      <c r="K66" s="20"/>
      <c r="L66" s="20"/>
      <c r="M66" s="20"/>
      <c r="N66" s="115"/>
      <c r="O66" s="20"/>
    </row>
    <row r="67" spans="1:15" x14ac:dyDescent="0.25">
      <c r="A67" s="22"/>
      <c r="B67" s="70" t="s">
        <v>1</v>
      </c>
      <c r="C67" s="64" t="s">
        <v>391</v>
      </c>
      <c r="D67" s="72"/>
      <c r="E67" s="70" t="s">
        <v>1</v>
      </c>
      <c r="F67" s="64">
        <v>5075</v>
      </c>
      <c r="G67" s="22" t="s">
        <v>173</v>
      </c>
      <c r="I67" s="115"/>
      <c r="J67" s="13" t="s">
        <v>1</v>
      </c>
      <c r="K67" s="13" t="s">
        <v>391</v>
      </c>
      <c r="L67" s="115"/>
      <c r="M67" s="115" t="s">
        <v>1</v>
      </c>
      <c r="N67" s="13">
        <v>5075</v>
      </c>
      <c r="O67" s="20" t="s">
        <v>173</v>
      </c>
    </row>
    <row r="68" spans="1:15" x14ac:dyDescent="0.25">
      <c r="A68" s="22"/>
      <c r="B68" s="70"/>
      <c r="C68" s="64"/>
      <c r="D68" s="72"/>
      <c r="E68" s="70"/>
      <c r="F68" s="22"/>
      <c r="G68" s="22"/>
      <c r="I68" s="115"/>
      <c r="J68" s="13"/>
      <c r="K68" s="13"/>
      <c r="L68" s="115"/>
      <c r="M68" s="115"/>
      <c r="N68" s="115"/>
      <c r="O68" s="20"/>
    </row>
    <row r="69" spans="1:15" x14ac:dyDescent="0.25">
      <c r="A69" s="52" t="s">
        <v>98</v>
      </c>
      <c r="B69" s="64"/>
      <c r="C69" s="64"/>
      <c r="D69" s="22"/>
      <c r="E69" s="22"/>
      <c r="F69" s="22"/>
      <c r="G69" s="22"/>
      <c r="I69" s="145" t="s">
        <v>98</v>
      </c>
      <c r="J69" s="13"/>
      <c r="K69" s="13"/>
      <c r="L69" s="115"/>
      <c r="M69" s="115"/>
      <c r="N69" s="115"/>
      <c r="O69" s="20"/>
    </row>
    <row r="70" spans="1:15" ht="16.5" x14ac:dyDescent="0.3">
      <c r="A70" s="22" t="s">
        <v>375</v>
      </c>
      <c r="B70" s="64"/>
      <c r="C70" s="64"/>
      <c r="D70" s="22"/>
      <c r="E70" s="22"/>
      <c r="F70" s="22"/>
      <c r="G70" s="22"/>
      <c r="I70" s="115" t="s">
        <v>375</v>
      </c>
      <c r="J70" s="13"/>
      <c r="K70" s="13"/>
      <c r="L70" s="115"/>
      <c r="M70" s="115"/>
      <c r="N70" s="115"/>
      <c r="O70" s="20"/>
    </row>
    <row r="71" spans="1:15" ht="16.5" x14ac:dyDescent="0.3">
      <c r="A71" s="24" t="s">
        <v>145</v>
      </c>
      <c r="B71" s="64" t="s">
        <v>1</v>
      </c>
      <c r="C71" s="76" t="s">
        <v>147</v>
      </c>
      <c r="D71" s="76"/>
      <c r="E71" s="64" t="s">
        <v>1</v>
      </c>
      <c r="F71" s="16">
        <f>(C18*C19)/(2335+C18*C19)</f>
        <v>0.2551834130781499</v>
      </c>
      <c r="G71" s="18" t="s">
        <v>369</v>
      </c>
      <c r="I71" s="118" t="s">
        <v>145</v>
      </c>
      <c r="J71" s="13" t="s">
        <v>1</v>
      </c>
      <c r="K71" s="106" t="s">
        <v>147</v>
      </c>
      <c r="L71" s="106"/>
      <c r="M71" s="13" t="s">
        <v>1</v>
      </c>
      <c r="N71" s="21">
        <f>(K18*K19)/(2335+K18*K19)</f>
        <v>0.2551834130781499</v>
      </c>
      <c r="O71" s="110" t="s">
        <v>369</v>
      </c>
    </row>
    <row r="72" spans="1:15" x14ac:dyDescent="0.25">
      <c r="A72" s="22"/>
      <c r="B72" s="64"/>
      <c r="C72" s="64"/>
      <c r="D72" s="22"/>
      <c r="E72" s="64"/>
      <c r="F72" s="64"/>
      <c r="G72" s="22"/>
      <c r="I72" s="115"/>
      <c r="J72" s="13"/>
      <c r="K72" s="13"/>
      <c r="L72" s="115"/>
      <c r="M72" s="13"/>
      <c r="N72" s="13"/>
      <c r="O72" s="20"/>
    </row>
    <row r="73" spans="1:15" x14ac:dyDescent="0.25">
      <c r="A73" s="66" t="s">
        <v>378</v>
      </c>
      <c r="B73" s="66"/>
      <c r="C73" s="25"/>
      <c r="D73" s="64" t="s">
        <v>380</v>
      </c>
      <c r="E73" s="70" t="s">
        <v>1</v>
      </c>
      <c r="F73" s="62" t="s">
        <v>376</v>
      </c>
      <c r="G73" s="22"/>
      <c r="I73" s="20" t="s">
        <v>378</v>
      </c>
      <c r="J73" s="13"/>
      <c r="K73" s="113" t="s">
        <v>380</v>
      </c>
      <c r="L73" s="113"/>
      <c r="M73" s="104" t="s">
        <v>1</v>
      </c>
      <c r="N73" s="146" t="s">
        <v>376</v>
      </c>
      <c r="O73" s="20"/>
    </row>
    <row r="74" spans="1:15" x14ac:dyDescent="0.25">
      <c r="A74" s="24"/>
      <c r="B74" s="64"/>
      <c r="C74" s="66" t="s">
        <v>377</v>
      </c>
      <c r="D74" s="66"/>
      <c r="E74" s="64"/>
      <c r="F74" s="16"/>
      <c r="G74" s="22"/>
      <c r="I74" s="118"/>
      <c r="J74" s="20" t="s">
        <v>377</v>
      </c>
      <c r="K74" s="20"/>
      <c r="L74" s="20"/>
      <c r="M74" s="13"/>
      <c r="N74" s="21"/>
      <c r="O74" s="20"/>
    </row>
    <row r="75" spans="1:15" x14ac:dyDescent="0.25">
      <c r="A75" s="25"/>
      <c r="B75" s="25"/>
      <c r="C75" s="25"/>
      <c r="D75" s="64" t="s">
        <v>379</v>
      </c>
      <c r="E75" s="64" t="s">
        <v>1</v>
      </c>
      <c r="F75" s="64">
        <v>0.27500000000000002</v>
      </c>
      <c r="G75" s="66" t="s">
        <v>373</v>
      </c>
      <c r="I75" s="106"/>
      <c r="J75" s="106"/>
      <c r="K75" s="106"/>
      <c r="L75" s="115" t="s">
        <v>382</v>
      </c>
      <c r="M75" s="13" t="s">
        <v>1</v>
      </c>
      <c r="N75" s="13">
        <v>0.27500000000000002</v>
      </c>
      <c r="O75" s="20" t="s">
        <v>373</v>
      </c>
    </row>
    <row r="76" spans="1:15" x14ac:dyDescent="0.25">
      <c r="A76" s="22" t="s">
        <v>381</v>
      </c>
      <c r="B76" s="64"/>
      <c r="C76" s="64"/>
      <c r="D76" s="64"/>
      <c r="E76" s="64"/>
      <c r="F76" s="16"/>
      <c r="G76" s="22"/>
      <c r="I76" s="115" t="s">
        <v>381</v>
      </c>
      <c r="J76" s="13"/>
      <c r="K76" s="13"/>
      <c r="L76" s="13"/>
      <c r="M76" s="13"/>
      <c r="N76" s="21"/>
      <c r="O76" s="20"/>
    </row>
    <row r="77" spans="1:15" ht="16.5" x14ac:dyDescent="0.3">
      <c r="A77" s="24" t="s">
        <v>142</v>
      </c>
      <c r="B77" s="64" t="s">
        <v>1</v>
      </c>
      <c r="C77" s="76" t="s">
        <v>169</v>
      </c>
      <c r="D77" s="76"/>
      <c r="E77" s="64" t="s">
        <v>1</v>
      </c>
      <c r="F77" s="42">
        <f>(F75*4350)/((C23/100)-F75)</f>
        <v>1650</v>
      </c>
      <c r="G77" s="22" t="s">
        <v>173</v>
      </c>
      <c r="I77" s="118" t="s">
        <v>142</v>
      </c>
      <c r="J77" s="13" t="s">
        <v>1</v>
      </c>
      <c r="K77" s="106" t="s">
        <v>169</v>
      </c>
      <c r="L77" s="106"/>
      <c r="M77" s="13" t="s">
        <v>1</v>
      </c>
      <c r="N77" s="39">
        <f>(N75*4350)/((K23/100)-N75)</f>
        <v>1650</v>
      </c>
      <c r="O77" s="20" t="s">
        <v>173</v>
      </c>
    </row>
    <row r="78" spans="1:15" x14ac:dyDescent="0.25">
      <c r="A78" s="22"/>
      <c r="B78" s="64"/>
      <c r="C78" s="64"/>
      <c r="D78" s="64"/>
      <c r="E78" s="64"/>
      <c r="F78" s="16"/>
      <c r="G78" s="22"/>
      <c r="I78" s="115"/>
      <c r="J78" s="13"/>
      <c r="K78" s="13"/>
      <c r="L78" s="13"/>
      <c r="M78" s="13"/>
      <c r="N78" s="21"/>
      <c r="O78" s="20"/>
    </row>
    <row r="79" spans="1:15" ht="30" x14ac:dyDescent="0.25">
      <c r="A79" s="22" t="s">
        <v>388</v>
      </c>
      <c r="B79" s="64"/>
      <c r="C79" s="64" t="s">
        <v>383</v>
      </c>
      <c r="D79" s="64"/>
      <c r="E79" s="64" t="s">
        <v>1</v>
      </c>
      <c r="F79" s="45">
        <v>1.9</v>
      </c>
      <c r="G79" s="34" t="s">
        <v>384</v>
      </c>
      <c r="I79" s="115" t="s">
        <v>177</v>
      </c>
      <c r="J79" s="13"/>
      <c r="K79" s="13" t="s">
        <v>383</v>
      </c>
      <c r="L79" s="13"/>
      <c r="M79" s="13" t="s">
        <v>1</v>
      </c>
      <c r="N79" s="49">
        <v>1.9</v>
      </c>
      <c r="O79" s="132" t="s">
        <v>384</v>
      </c>
    </row>
    <row r="80" spans="1:15" x14ac:dyDescent="0.25">
      <c r="A80" s="22"/>
      <c r="B80" s="64"/>
      <c r="C80" s="64"/>
      <c r="D80" s="64"/>
      <c r="E80" s="64"/>
      <c r="F80" s="16"/>
      <c r="G80" s="22"/>
      <c r="I80" s="115"/>
      <c r="J80" s="13"/>
      <c r="K80" s="13"/>
      <c r="L80" s="13"/>
      <c r="M80" s="13"/>
      <c r="N80" s="21"/>
      <c r="O80" s="20"/>
    </row>
    <row r="81" spans="1:15" x14ac:dyDescent="0.25">
      <c r="A81" s="24" t="s">
        <v>168</v>
      </c>
      <c r="B81" s="64" t="s">
        <v>1</v>
      </c>
      <c r="C81" s="76" t="s">
        <v>385</v>
      </c>
      <c r="D81" s="76"/>
      <c r="E81" s="64" t="s">
        <v>1</v>
      </c>
      <c r="F81" s="53">
        <f>F79*C9*(F73*100)</f>
        <v>3325</v>
      </c>
      <c r="G81" s="22" t="s">
        <v>173</v>
      </c>
      <c r="I81" s="118" t="s">
        <v>168</v>
      </c>
      <c r="J81" s="13" t="s">
        <v>1</v>
      </c>
      <c r="K81" s="106" t="s">
        <v>386</v>
      </c>
      <c r="L81" s="106"/>
      <c r="M81" s="13" t="s">
        <v>1</v>
      </c>
      <c r="N81" s="147">
        <f>N79*K9*(N73*100)</f>
        <v>3325</v>
      </c>
      <c r="O81" s="20" t="s">
        <v>173</v>
      </c>
    </row>
    <row r="82" spans="1:15" x14ac:dyDescent="0.25">
      <c r="A82" s="22"/>
      <c r="B82" s="64"/>
      <c r="C82" s="64"/>
      <c r="D82" s="64"/>
      <c r="E82" s="64"/>
      <c r="F82" s="16"/>
      <c r="G82" s="22"/>
      <c r="I82" s="115"/>
      <c r="J82" s="13"/>
      <c r="K82" s="13"/>
      <c r="L82" s="13"/>
      <c r="M82" s="13"/>
      <c r="N82" s="21"/>
      <c r="O82" s="20"/>
    </row>
    <row r="83" spans="1:15" x14ac:dyDescent="0.25">
      <c r="A83" s="22" t="s">
        <v>389</v>
      </c>
      <c r="B83" s="64"/>
      <c r="C83" s="64" t="s">
        <v>387</v>
      </c>
      <c r="D83" s="64"/>
      <c r="E83" s="70" t="s">
        <v>1</v>
      </c>
      <c r="F83" s="53">
        <v>100</v>
      </c>
      <c r="G83" s="22" t="s">
        <v>173</v>
      </c>
      <c r="I83" s="115" t="s">
        <v>389</v>
      </c>
      <c r="J83" s="13"/>
      <c r="K83" s="13" t="s">
        <v>387</v>
      </c>
      <c r="L83" s="13"/>
      <c r="M83" s="104" t="s">
        <v>1</v>
      </c>
      <c r="N83" s="147">
        <v>100</v>
      </c>
      <c r="O83" s="20" t="s">
        <v>173</v>
      </c>
    </row>
    <row r="84" spans="1:15" x14ac:dyDescent="0.25">
      <c r="A84" s="22"/>
      <c r="B84" s="64"/>
      <c r="C84" s="64"/>
      <c r="D84" s="64"/>
      <c r="E84" s="64"/>
      <c r="F84" s="16"/>
      <c r="G84" s="22"/>
      <c r="I84" s="115"/>
      <c r="J84" s="13"/>
      <c r="K84" s="13"/>
      <c r="L84" s="13"/>
      <c r="M84" s="13"/>
      <c r="N84" s="21"/>
      <c r="O84" s="20"/>
    </row>
    <row r="85" spans="1:15" x14ac:dyDescent="0.25">
      <c r="A85" s="23" t="s">
        <v>390</v>
      </c>
      <c r="B85" s="40"/>
      <c r="C85" s="63" t="s">
        <v>391</v>
      </c>
      <c r="D85" s="40"/>
      <c r="E85" s="63" t="s">
        <v>1</v>
      </c>
      <c r="F85" s="19">
        <v>5075</v>
      </c>
      <c r="G85" s="23" t="s">
        <v>173</v>
      </c>
      <c r="I85" s="116" t="s">
        <v>390</v>
      </c>
      <c r="J85" s="13"/>
      <c r="K85" s="148" t="s">
        <v>391</v>
      </c>
      <c r="L85" s="13"/>
      <c r="M85" s="148" t="s">
        <v>1</v>
      </c>
      <c r="N85" s="112">
        <f>N77+N81+N83</f>
        <v>5075</v>
      </c>
      <c r="O85" s="149" t="s">
        <v>173</v>
      </c>
    </row>
    <row r="86" spans="1:15" x14ac:dyDescent="0.25">
      <c r="A86" s="22"/>
      <c r="B86" s="64"/>
      <c r="C86" s="64"/>
      <c r="D86" s="64"/>
      <c r="E86" s="64"/>
      <c r="F86" s="16"/>
      <c r="G86" s="22"/>
      <c r="I86" s="115"/>
      <c r="J86" s="13"/>
      <c r="K86" s="13"/>
      <c r="L86" s="13"/>
      <c r="M86" s="13"/>
      <c r="N86" s="21"/>
      <c r="O86" s="20"/>
    </row>
    <row r="87" spans="1:15" x14ac:dyDescent="0.25">
      <c r="A87" s="23" t="s">
        <v>170</v>
      </c>
      <c r="B87" s="64"/>
      <c r="C87" s="64"/>
      <c r="D87" s="64"/>
      <c r="E87" s="64"/>
      <c r="F87" s="16"/>
      <c r="G87" s="22"/>
      <c r="I87" s="116" t="s">
        <v>170</v>
      </c>
      <c r="J87" s="13"/>
      <c r="K87" s="13"/>
      <c r="L87" s="13"/>
      <c r="M87" s="13"/>
      <c r="N87" s="21"/>
      <c r="O87" s="20"/>
    </row>
    <row r="88" spans="1:15" x14ac:dyDescent="0.25">
      <c r="A88" s="22"/>
      <c r="B88" s="64"/>
      <c r="C88" s="64" t="s">
        <v>392</v>
      </c>
      <c r="D88" s="64"/>
      <c r="E88" s="64" t="s">
        <v>1</v>
      </c>
      <c r="F88" s="46">
        <f>C22/100</f>
        <v>0.8</v>
      </c>
      <c r="G88" s="22" t="s">
        <v>180</v>
      </c>
      <c r="I88" s="115"/>
      <c r="J88" s="13"/>
      <c r="K88" s="13" t="s">
        <v>394</v>
      </c>
      <c r="L88" s="13"/>
      <c r="M88" s="13" t="s">
        <v>1</v>
      </c>
      <c r="N88" s="50">
        <f>K22/100</f>
        <v>0.8</v>
      </c>
      <c r="O88" s="20" t="s">
        <v>180</v>
      </c>
    </row>
    <row r="89" spans="1:15" ht="18.75" x14ac:dyDescent="0.3">
      <c r="A89" s="22" t="s">
        <v>458</v>
      </c>
      <c r="B89" s="64"/>
      <c r="C89" s="64"/>
      <c r="D89" s="64"/>
      <c r="E89" s="64"/>
      <c r="F89" s="42"/>
      <c r="G89" s="22"/>
      <c r="I89" s="115" t="s">
        <v>457</v>
      </c>
      <c r="J89" s="13"/>
      <c r="K89" s="13"/>
      <c r="L89" s="13"/>
      <c r="M89" s="13"/>
      <c r="N89" s="39"/>
      <c r="O89" s="20"/>
    </row>
    <row r="90" spans="1:15" x14ac:dyDescent="0.25">
      <c r="A90" s="24"/>
      <c r="B90" s="66"/>
      <c r="C90" s="64"/>
      <c r="D90" s="64"/>
      <c r="E90" s="64"/>
      <c r="F90" s="42"/>
      <c r="G90" s="22"/>
      <c r="I90" s="115"/>
      <c r="J90" s="13"/>
      <c r="K90" s="13"/>
      <c r="L90" s="13"/>
      <c r="M90" s="13"/>
      <c r="N90" s="39"/>
      <c r="O90" s="20"/>
    </row>
    <row r="91" spans="1:15" ht="16.5" x14ac:dyDescent="0.3">
      <c r="A91" s="24" t="s">
        <v>145</v>
      </c>
      <c r="B91" s="64" t="s">
        <v>1</v>
      </c>
      <c r="C91" s="76" t="s">
        <v>171</v>
      </c>
      <c r="D91" s="76"/>
      <c r="E91" s="64" t="s">
        <v>1</v>
      </c>
      <c r="F91" s="46">
        <f>(C21*C20)/(2335+(C21*C20))</f>
        <v>0.40660736975857686</v>
      </c>
      <c r="G91" s="22" t="s">
        <v>369</v>
      </c>
      <c r="I91" s="118" t="s">
        <v>145</v>
      </c>
      <c r="J91" s="13" t="s">
        <v>1</v>
      </c>
      <c r="K91" s="106" t="s">
        <v>171</v>
      </c>
      <c r="L91" s="106"/>
      <c r="M91" s="13" t="s">
        <v>1</v>
      </c>
      <c r="N91" s="50">
        <f>(K21*K20)/(2335+(K21*K20))</f>
        <v>0.40660736975857686</v>
      </c>
      <c r="O91" s="20" t="s">
        <v>369</v>
      </c>
    </row>
    <row r="92" spans="1:15" x14ac:dyDescent="0.25">
      <c r="A92" s="24"/>
      <c r="B92" s="64"/>
      <c r="C92" s="66"/>
      <c r="D92" s="66"/>
      <c r="E92" s="64"/>
      <c r="F92" s="46"/>
      <c r="G92" s="22"/>
      <c r="I92" s="118"/>
      <c r="J92" s="13"/>
      <c r="K92" s="20"/>
      <c r="L92" s="20"/>
      <c r="M92" s="13"/>
      <c r="N92" s="50"/>
      <c r="O92" s="20"/>
    </row>
    <row r="93" spans="1:15" x14ac:dyDescent="0.25">
      <c r="A93" s="22" t="s">
        <v>459</v>
      </c>
      <c r="B93" s="64"/>
      <c r="C93" s="66"/>
      <c r="D93" s="22"/>
      <c r="E93" s="64"/>
      <c r="F93" s="16"/>
      <c r="G93" s="18" t="s">
        <v>460</v>
      </c>
      <c r="I93" s="115" t="s">
        <v>459</v>
      </c>
      <c r="J93" s="13"/>
      <c r="K93" s="20"/>
      <c r="L93" s="115"/>
      <c r="M93" s="13"/>
      <c r="N93" s="21"/>
      <c r="O93" s="110"/>
    </row>
    <row r="94" spans="1:15" ht="16.5" x14ac:dyDescent="0.3">
      <c r="A94" s="24" t="s">
        <v>393</v>
      </c>
      <c r="B94" s="64" t="s">
        <v>1</v>
      </c>
      <c r="C94" s="81" t="s">
        <v>172</v>
      </c>
      <c r="D94" s="82"/>
      <c r="E94" s="64" t="s">
        <v>1</v>
      </c>
      <c r="F94" s="19">
        <f>(ROUND(F91,1)*4350)/(F88-ROUND(F91, 1))</f>
        <v>4350</v>
      </c>
      <c r="G94" s="17" t="s">
        <v>173</v>
      </c>
      <c r="I94" s="118" t="s">
        <v>142</v>
      </c>
      <c r="J94" s="13" t="s">
        <v>1</v>
      </c>
      <c r="K94" s="150" t="s">
        <v>172</v>
      </c>
      <c r="L94" s="151"/>
      <c r="M94" s="13" t="s">
        <v>1</v>
      </c>
      <c r="N94" s="112">
        <f>(ROUND(N91,1)*4350)/(N88-ROUND(N91, 1))</f>
        <v>4350</v>
      </c>
      <c r="O94" s="109" t="s">
        <v>173</v>
      </c>
    </row>
    <row r="95" spans="1:15" x14ac:dyDescent="0.25">
      <c r="A95" s="24"/>
      <c r="B95" s="64"/>
      <c r="C95" s="68"/>
      <c r="D95" s="69"/>
      <c r="E95" s="64"/>
      <c r="F95" s="19"/>
      <c r="G95" s="17"/>
      <c r="I95" s="118"/>
      <c r="J95" s="13"/>
      <c r="K95" s="152"/>
      <c r="L95" s="111"/>
      <c r="M95" s="13"/>
      <c r="N95" s="112"/>
      <c r="O95" s="109"/>
    </row>
    <row r="96" spans="1:15" x14ac:dyDescent="0.25">
      <c r="A96" s="76" t="s">
        <v>461</v>
      </c>
      <c r="B96" s="76"/>
      <c r="C96" s="76"/>
      <c r="D96" s="76"/>
      <c r="E96" s="22"/>
      <c r="F96" s="22"/>
      <c r="G96" s="22"/>
      <c r="I96" s="106" t="s">
        <v>461</v>
      </c>
      <c r="J96" s="106"/>
      <c r="K96" s="106"/>
      <c r="L96" s="106"/>
      <c r="M96" s="115"/>
      <c r="N96" s="115"/>
      <c r="O96" s="20"/>
    </row>
    <row r="98" spans="1:1" x14ac:dyDescent="0.25">
      <c r="A98" s="100" t="s">
        <v>478</v>
      </c>
    </row>
    <row r="99" spans="1:1" x14ac:dyDescent="0.25">
      <c r="A99" s="100" t="s">
        <v>479</v>
      </c>
    </row>
    <row r="100" spans="1:1" x14ac:dyDescent="0.25">
      <c r="A100" s="100" t="s">
        <v>480</v>
      </c>
    </row>
    <row r="101" spans="1:1" x14ac:dyDescent="0.25">
      <c r="A101" s="100" t="s">
        <v>481</v>
      </c>
    </row>
    <row r="102" spans="1:1" x14ac:dyDescent="0.25">
      <c r="A102" s="101" t="s">
        <v>482</v>
      </c>
    </row>
  </sheetData>
  <sheetProtection password="E156" sheet="1" objects="1" scenarios="1"/>
  <mergeCells count="24">
    <mergeCell ref="A96:D96"/>
    <mergeCell ref="C81:D81"/>
    <mergeCell ref="I5:N5"/>
    <mergeCell ref="K29:M29"/>
    <mergeCell ref="K38:M38"/>
    <mergeCell ref="I49:O49"/>
    <mergeCell ref="K77:L77"/>
    <mergeCell ref="K81:L81"/>
    <mergeCell ref="K91:L91"/>
    <mergeCell ref="I96:L96"/>
    <mergeCell ref="K51:L51"/>
    <mergeCell ref="K71:L71"/>
    <mergeCell ref="K73:L73"/>
    <mergeCell ref="I75:K75"/>
    <mergeCell ref="A5:F5"/>
    <mergeCell ref="C94:D94"/>
    <mergeCell ref="K94:L94"/>
    <mergeCell ref="A49:G49"/>
    <mergeCell ref="C51:D51"/>
    <mergeCell ref="C38:E38"/>
    <mergeCell ref="C29:E29"/>
    <mergeCell ref="C71:D71"/>
    <mergeCell ref="C77:D77"/>
    <mergeCell ref="C91:D91"/>
  </mergeCells>
  <pageMargins left="0.7" right="0.7" top="0.75" bottom="0.75" header="0.3" footer="0.3"/>
  <pageSetup orientation="portrait" verticalDpi="4294967293" r:id="rId1"/>
  <ignoredErrors>
    <ignoredError sqref="F73 N73 C39 C44 K44 K3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86"/>
  <sheetViews>
    <sheetView zoomScale="90" zoomScaleNormal="90" workbookViewId="0">
      <selection activeCell="G3" sqref="G3"/>
    </sheetView>
  </sheetViews>
  <sheetFormatPr defaultRowHeight="15" x14ac:dyDescent="0.25"/>
  <cols>
    <col min="1" max="1" width="24.5703125" style="102" customWidth="1"/>
    <col min="2" max="2" width="4.42578125" style="89" customWidth="1"/>
    <col min="3" max="3" width="17.140625" style="89" customWidth="1"/>
    <col min="4" max="4" width="17.42578125" style="90" customWidth="1"/>
    <col min="5" max="5" width="9.140625" style="89"/>
    <col min="6" max="6" width="12.28515625" style="89" customWidth="1"/>
    <col min="7" max="7" width="11.7109375" style="89" bestFit="1" customWidth="1"/>
    <col min="8" max="8" width="9.140625" style="102"/>
    <col min="9" max="9" width="24.42578125" style="102" customWidth="1"/>
    <col min="10" max="10" width="4.7109375" style="89" customWidth="1"/>
    <col min="11" max="11" width="16.5703125" style="89" customWidth="1"/>
    <col min="12" max="12" width="17.7109375" style="102" customWidth="1"/>
    <col min="13" max="14" width="9.140625" style="102"/>
    <col min="15" max="15" width="11.7109375" style="102" bestFit="1" customWidth="1"/>
    <col min="16" max="16384" width="9.140625" style="102"/>
  </cols>
  <sheetData>
    <row r="1" spans="1:15" x14ac:dyDescent="0.25">
      <c r="A1" s="99" t="s">
        <v>473</v>
      </c>
    </row>
    <row r="5" spans="1:15" ht="85.5" customHeight="1" x14ac:dyDescent="0.25">
      <c r="A5" s="75" t="s">
        <v>395</v>
      </c>
      <c r="B5" s="75"/>
      <c r="C5" s="75"/>
      <c r="D5" s="75"/>
      <c r="E5" s="75"/>
      <c r="F5" s="75"/>
      <c r="G5" s="64"/>
      <c r="I5" s="103" t="s">
        <v>396</v>
      </c>
      <c r="J5" s="103"/>
      <c r="K5" s="103"/>
      <c r="L5" s="103"/>
      <c r="M5" s="103"/>
      <c r="N5" s="103"/>
      <c r="O5" s="13"/>
    </row>
    <row r="6" spans="1:15" x14ac:dyDescent="0.25">
      <c r="A6" s="22"/>
      <c r="B6" s="64"/>
      <c r="C6" s="64"/>
      <c r="D6" s="66"/>
      <c r="E6" s="64"/>
      <c r="F6" s="64"/>
      <c r="G6" s="64"/>
      <c r="I6" s="115"/>
      <c r="J6" s="13"/>
      <c r="K6" s="13"/>
      <c r="L6" s="20"/>
      <c r="M6" s="13"/>
      <c r="N6" s="13"/>
      <c r="O6" s="13"/>
    </row>
    <row r="7" spans="1:15" x14ac:dyDescent="0.25">
      <c r="A7" s="22" t="s">
        <v>94</v>
      </c>
      <c r="B7" s="64"/>
      <c r="C7" s="64"/>
      <c r="D7" s="66"/>
      <c r="E7" s="64"/>
      <c r="F7" s="64"/>
      <c r="G7" s="64"/>
      <c r="I7" s="115" t="s">
        <v>94</v>
      </c>
      <c r="J7" s="13"/>
      <c r="K7" s="13"/>
      <c r="L7" s="20"/>
      <c r="M7" s="13"/>
      <c r="N7" s="13"/>
      <c r="O7" s="13"/>
    </row>
    <row r="8" spans="1:15" x14ac:dyDescent="0.25">
      <c r="A8" s="22"/>
      <c r="B8" s="64"/>
      <c r="C8" s="64"/>
      <c r="D8" s="66"/>
      <c r="E8" s="64"/>
      <c r="F8" s="64"/>
      <c r="G8" s="64"/>
      <c r="I8" s="115"/>
      <c r="J8" s="13"/>
      <c r="K8" s="13"/>
      <c r="L8" s="20"/>
      <c r="M8" s="13"/>
      <c r="N8" s="13"/>
      <c r="O8" s="13"/>
    </row>
    <row r="9" spans="1:15" x14ac:dyDescent="0.25">
      <c r="A9" s="22" t="s">
        <v>223</v>
      </c>
      <c r="B9" s="64" t="s">
        <v>1</v>
      </c>
      <c r="C9" s="64">
        <v>30</v>
      </c>
      <c r="D9" s="66" t="s">
        <v>123</v>
      </c>
      <c r="E9" s="64" t="s">
        <v>1</v>
      </c>
      <c r="F9" s="64">
        <f>C9*1000000</f>
        <v>30000000</v>
      </c>
      <c r="G9" s="64" t="s">
        <v>190</v>
      </c>
      <c r="I9" s="115" t="s">
        <v>240</v>
      </c>
      <c r="J9" s="13" t="s">
        <v>1</v>
      </c>
      <c r="K9" s="13">
        <v>30</v>
      </c>
      <c r="L9" s="20" t="s">
        <v>123</v>
      </c>
      <c r="M9" s="13" t="s">
        <v>1</v>
      </c>
      <c r="N9" s="13">
        <f>K9*1000000</f>
        <v>30000000</v>
      </c>
      <c r="O9" s="13" t="s">
        <v>190</v>
      </c>
    </row>
    <row r="10" spans="1:15" ht="16.5" x14ac:dyDescent="0.3">
      <c r="A10" s="22" t="s">
        <v>224</v>
      </c>
      <c r="B10" s="64" t="s">
        <v>1</v>
      </c>
      <c r="C10" s="64">
        <v>0.65</v>
      </c>
      <c r="D10" s="66"/>
      <c r="E10" s="64"/>
      <c r="F10" s="64"/>
      <c r="G10" s="64"/>
      <c r="I10" s="115" t="s">
        <v>239</v>
      </c>
      <c r="J10" s="13" t="s">
        <v>1</v>
      </c>
      <c r="K10" s="13">
        <v>0.65</v>
      </c>
      <c r="L10" s="20"/>
      <c r="M10" s="13"/>
      <c r="N10" s="13"/>
      <c r="O10" s="13"/>
    </row>
    <row r="11" spans="1:15" x14ac:dyDescent="0.25">
      <c r="A11" s="22" t="s">
        <v>225</v>
      </c>
      <c r="B11" s="64" t="s">
        <v>1</v>
      </c>
      <c r="C11" s="64">
        <v>100</v>
      </c>
      <c r="D11" s="66" t="s">
        <v>114</v>
      </c>
      <c r="E11" s="64" t="s">
        <v>1</v>
      </c>
      <c r="F11" s="64">
        <f>C11+459.67</f>
        <v>559.67000000000007</v>
      </c>
      <c r="G11" s="54" t="s">
        <v>221</v>
      </c>
      <c r="I11" s="115" t="s">
        <v>238</v>
      </c>
      <c r="J11" s="13" t="s">
        <v>1</v>
      </c>
      <c r="K11" s="13">
        <v>100</v>
      </c>
      <c r="L11" s="20" t="s">
        <v>114</v>
      </c>
      <c r="M11" s="13" t="s">
        <v>1</v>
      </c>
      <c r="N11" s="13">
        <f>K11+459.67</f>
        <v>559.67000000000007</v>
      </c>
      <c r="O11" s="133" t="s">
        <v>221</v>
      </c>
    </row>
    <row r="12" spans="1:15" x14ac:dyDescent="0.25">
      <c r="A12" s="22" t="s">
        <v>226</v>
      </c>
      <c r="B12" s="64" t="s">
        <v>1</v>
      </c>
      <c r="C12" s="64">
        <v>600</v>
      </c>
      <c r="D12" s="66" t="s">
        <v>96</v>
      </c>
      <c r="E12" s="64"/>
      <c r="F12" s="64"/>
      <c r="G12" s="64"/>
      <c r="I12" s="115" t="s">
        <v>237</v>
      </c>
      <c r="J12" s="13" t="s">
        <v>1</v>
      </c>
      <c r="K12" s="13">
        <v>600</v>
      </c>
      <c r="L12" s="20" t="s">
        <v>96</v>
      </c>
      <c r="M12" s="13"/>
      <c r="N12" s="13"/>
      <c r="O12" s="13"/>
    </row>
    <row r="13" spans="1:15" ht="18.75" customHeight="1" x14ac:dyDescent="0.3">
      <c r="A13" s="34" t="s">
        <v>182</v>
      </c>
      <c r="B13" s="64" t="s">
        <v>1</v>
      </c>
      <c r="C13" s="64">
        <v>7</v>
      </c>
      <c r="D13" s="66" t="s">
        <v>103</v>
      </c>
      <c r="E13" s="64"/>
      <c r="F13" s="64"/>
      <c r="G13" s="64"/>
      <c r="I13" s="128" t="s">
        <v>236</v>
      </c>
      <c r="J13" s="13" t="s">
        <v>1</v>
      </c>
      <c r="K13" s="13">
        <v>7</v>
      </c>
      <c r="L13" s="20" t="s">
        <v>103</v>
      </c>
      <c r="M13" s="13"/>
      <c r="N13" s="13"/>
      <c r="O13" s="13"/>
    </row>
    <row r="14" spans="1:15" ht="16.5" x14ac:dyDescent="0.3">
      <c r="A14" s="22" t="s">
        <v>128</v>
      </c>
      <c r="B14" s="64" t="s">
        <v>1</v>
      </c>
      <c r="C14" s="67">
        <v>3</v>
      </c>
      <c r="D14" s="76" t="s">
        <v>183</v>
      </c>
      <c r="E14" s="76"/>
      <c r="F14" s="64"/>
      <c r="G14" s="64"/>
      <c r="I14" s="115" t="s">
        <v>128</v>
      </c>
      <c r="J14" s="13" t="s">
        <v>1</v>
      </c>
      <c r="K14" s="51">
        <v>3</v>
      </c>
      <c r="L14" s="106" t="s">
        <v>183</v>
      </c>
      <c r="M14" s="106"/>
      <c r="N14" s="13"/>
      <c r="O14" s="13"/>
    </row>
    <row r="15" spans="1:15" x14ac:dyDescent="0.25">
      <c r="A15" s="22" t="s">
        <v>235</v>
      </c>
      <c r="B15" s="64" t="s">
        <v>1</v>
      </c>
      <c r="C15" s="64">
        <v>0.92</v>
      </c>
      <c r="D15" s="66"/>
      <c r="E15" s="64"/>
      <c r="F15" s="64"/>
      <c r="G15" s="64"/>
      <c r="I15" s="115" t="s">
        <v>235</v>
      </c>
      <c r="J15" s="13" t="s">
        <v>1</v>
      </c>
      <c r="K15" s="13">
        <v>0.92</v>
      </c>
      <c r="L15" s="20"/>
      <c r="M15" s="13"/>
      <c r="N15" s="13"/>
      <c r="O15" s="13"/>
    </row>
    <row r="16" spans="1:15" ht="16.5" x14ac:dyDescent="0.3">
      <c r="A16" s="24" t="s">
        <v>214</v>
      </c>
      <c r="B16" s="64" t="s">
        <v>1</v>
      </c>
      <c r="C16" s="64">
        <v>28.97</v>
      </c>
      <c r="D16" s="66" t="s">
        <v>215</v>
      </c>
      <c r="E16" s="64"/>
      <c r="F16" s="64"/>
      <c r="G16" s="64"/>
      <c r="I16" s="118" t="s">
        <v>214</v>
      </c>
      <c r="J16" s="13" t="s">
        <v>1</v>
      </c>
      <c r="K16" s="13">
        <v>28.97</v>
      </c>
      <c r="L16" s="20" t="s">
        <v>215</v>
      </c>
      <c r="M16" s="13"/>
      <c r="N16" s="13"/>
      <c r="O16" s="13"/>
    </row>
    <row r="17" spans="1:15" ht="16.5" x14ac:dyDescent="0.3">
      <c r="A17" s="24" t="s">
        <v>216</v>
      </c>
      <c r="B17" s="64" t="s">
        <v>1</v>
      </c>
      <c r="C17" s="64">
        <v>18.015280000000001</v>
      </c>
      <c r="D17" s="66" t="s">
        <v>215</v>
      </c>
      <c r="E17" s="64"/>
      <c r="F17" s="64"/>
      <c r="G17" s="64"/>
      <c r="I17" s="118" t="s">
        <v>216</v>
      </c>
      <c r="J17" s="13" t="s">
        <v>1</v>
      </c>
      <c r="K17" s="13">
        <v>18.015280000000001</v>
      </c>
      <c r="L17" s="20" t="s">
        <v>215</v>
      </c>
      <c r="M17" s="13"/>
      <c r="N17" s="13"/>
      <c r="O17" s="13"/>
    </row>
    <row r="18" spans="1:15" ht="18.75" x14ac:dyDescent="0.3">
      <c r="A18" s="22" t="s">
        <v>241</v>
      </c>
      <c r="B18" s="64" t="s">
        <v>1</v>
      </c>
      <c r="C18" s="64">
        <v>62.4</v>
      </c>
      <c r="D18" s="66" t="s">
        <v>198</v>
      </c>
      <c r="E18" s="64"/>
      <c r="F18" s="64"/>
      <c r="G18" s="64"/>
      <c r="I18" s="115" t="s">
        <v>241</v>
      </c>
      <c r="J18" s="13" t="s">
        <v>1</v>
      </c>
      <c r="K18" s="13">
        <v>62.4</v>
      </c>
      <c r="L18" s="20" t="s">
        <v>198</v>
      </c>
      <c r="M18" s="13"/>
      <c r="N18" s="13"/>
      <c r="O18" s="13"/>
    </row>
    <row r="19" spans="1:15" x14ac:dyDescent="0.25">
      <c r="A19" s="24"/>
      <c r="B19" s="64"/>
      <c r="C19" s="64"/>
      <c r="D19" s="66"/>
      <c r="E19" s="64"/>
      <c r="F19" s="64"/>
      <c r="G19" s="64"/>
      <c r="I19" s="115"/>
      <c r="J19" s="13"/>
      <c r="K19" s="13"/>
      <c r="L19" s="20"/>
      <c r="M19" s="13"/>
      <c r="N19" s="13"/>
      <c r="O19" s="13"/>
    </row>
    <row r="20" spans="1:15" ht="16.5" x14ac:dyDescent="0.3">
      <c r="A20" s="64" t="s">
        <v>195</v>
      </c>
      <c r="B20" s="64" t="s">
        <v>1</v>
      </c>
      <c r="C20" s="64">
        <v>576</v>
      </c>
      <c r="D20" s="66" t="s">
        <v>181</v>
      </c>
      <c r="E20" s="64"/>
      <c r="F20" s="64"/>
      <c r="G20" s="64" t="s">
        <v>398</v>
      </c>
      <c r="I20" s="118" t="s">
        <v>195</v>
      </c>
      <c r="J20" s="13" t="s">
        <v>1</v>
      </c>
      <c r="K20" s="13">
        <v>576</v>
      </c>
      <c r="L20" s="20" t="s">
        <v>181</v>
      </c>
      <c r="M20" s="13"/>
      <c r="N20" s="13"/>
      <c r="O20" s="13" t="s">
        <v>398</v>
      </c>
    </row>
    <row r="21" spans="1:15" ht="16.5" x14ac:dyDescent="0.3">
      <c r="A21" s="64" t="s">
        <v>196</v>
      </c>
      <c r="B21" s="64" t="s">
        <v>1</v>
      </c>
      <c r="C21" s="64">
        <v>1200</v>
      </c>
      <c r="D21" s="66" t="s">
        <v>181</v>
      </c>
      <c r="E21" s="64"/>
      <c r="F21" s="64"/>
      <c r="G21" s="64" t="s">
        <v>398</v>
      </c>
      <c r="I21" s="118" t="s">
        <v>196</v>
      </c>
      <c r="J21" s="13" t="s">
        <v>1</v>
      </c>
      <c r="K21" s="13">
        <v>1200</v>
      </c>
      <c r="L21" s="20" t="s">
        <v>181</v>
      </c>
      <c r="M21" s="13"/>
      <c r="N21" s="13"/>
      <c r="O21" s="13" t="s">
        <v>398</v>
      </c>
    </row>
    <row r="22" spans="1:15" ht="19.5" x14ac:dyDescent="0.35">
      <c r="A22" s="54" t="s">
        <v>397</v>
      </c>
      <c r="B22" s="64" t="s">
        <v>1</v>
      </c>
      <c r="C22" s="64">
        <v>1.119</v>
      </c>
      <c r="D22" s="66" t="s">
        <v>219</v>
      </c>
      <c r="E22" s="64"/>
      <c r="F22" s="64"/>
      <c r="G22" s="64" t="s">
        <v>399</v>
      </c>
      <c r="I22" s="120" t="s">
        <v>242</v>
      </c>
      <c r="J22" s="13" t="s">
        <v>1</v>
      </c>
      <c r="K22" s="13">
        <v>1.119</v>
      </c>
      <c r="L22" s="20" t="s">
        <v>219</v>
      </c>
      <c r="M22" s="13"/>
      <c r="N22" s="13"/>
      <c r="O22" s="13" t="s">
        <v>399</v>
      </c>
    </row>
    <row r="23" spans="1:15" x14ac:dyDescent="0.25">
      <c r="A23" s="22"/>
      <c r="B23" s="64"/>
      <c r="C23" s="64"/>
      <c r="D23" s="66"/>
      <c r="E23" s="64"/>
      <c r="F23" s="64"/>
      <c r="G23" s="64"/>
      <c r="I23" s="115"/>
      <c r="J23" s="13"/>
      <c r="K23" s="13"/>
      <c r="L23" s="20"/>
      <c r="M23" s="13"/>
      <c r="N23" s="13"/>
      <c r="O23" s="13"/>
    </row>
    <row r="24" spans="1:15" x14ac:dyDescent="0.25">
      <c r="A24" s="79" t="s">
        <v>462</v>
      </c>
      <c r="B24" s="79"/>
      <c r="C24" s="79"/>
      <c r="D24" s="66"/>
      <c r="E24" s="64"/>
      <c r="F24" s="64"/>
      <c r="G24" s="64"/>
      <c r="I24" s="119" t="s">
        <v>462</v>
      </c>
      <c r="J24" s="119"/>
      <c r="K24" s="119"/>
      <c r="L24" s="20"/>
      <c r="M24" s="13"/>
      <c r="N24" s="13"/>
      <c r="O24" s="13"/>
    </row>
    <row r="25" spans="1:15" ht="15" customHeight="1" x14ac:dyDescent="0.25">
      <c r="A25" s="25" t="s">
        <v>463</v>
      </c>
      <c r="B25" s="14"/>
      <c r="C25" s="14"/>
      <c r="D25" s="15"/>
      <c r="E25" s="64"/>
      <c r="F25" s="64"/>
      <c r="G25" s="64"/>
      <c r="I25" s="119" t="s">
        <v>463</v>
      </c>
      <c r="J25" s="153"/>
      <c r="K25" s="153"/>
      <c r="L25" s="154"/>
      <c r="M25" s="13"/>
      <c r="N25" s="13"/>
      <c r="O25" s="13"/>
    </row>
    <row r="26" spans="1:15" ht="18.75" x14ac:dyDescent="0.3">
      <c r="A26" s="66" t="s">
        <v>465</v>
      </c>
      <c r="B26" s="66"/>
      <c r="C26" s="25"/>
      <c r="D26" s="25"/>
      <c r="E26" s="64"/>
      <c r="F26" s="64"/>
      <c r="G26" s="64"/>
      <c r="I26" s="119" t="s">
        <v>464</v>
      </c>
      <c r="J26" s="13"/>
      <c r="K26" s="119"/>
      <c r="L26" s="119"/>
      <c r="M26" s="13"/>
      <c r="N26" s="13"/>
      <c r="O26" s="13"/>
    </row>
    <row r="27" spans="1:15" ht="18" x14ac:dyDescent="0.25">
      <c r="A27" s="22" t="s">
        <v>468</v>
      </c>
      <c r="B27" s="64"/>
      <c r="C27" s="64"/>
      <c r="D27" s="66"/>
      <c r="E27" s="64"/>
      <c r="F27" s="64"/>
      <c r="G27" s="16"/>
      <c r="I27" s="115" t="s">
        <v>466</v>
      </c>
      <c r="J27" s="13"/>
      <c r="K27" s="13"/>
      <c r="L27" s="20"/>
      <c r="M27" s="13"/>
      <c r="N27" s="13"/>
      <c r="O27" s="21"/>
    </row>
    <row r="28" spans="1:15" x14ac:dyDescent="0.25">
      <c r="A28" s="25" t="s">
        <v>467</v>
      </c>
      <c r="B28" s="25"/>
      <c r="C28" s="25"/>
      <c r="D28" s="66"/>
      <c r="E28" s="64"/>
      <c r="F28" s="64"/>
      <c r="G28" s="64"/>
      <c r="I28" s="119" t="s">
        <v>467</v>
      </c>
      <c r="J28" s="119"/>
      <c r="K28" s="119"/>
      <c r="L28" s="20"/>
      <c r="M28" s="13"/>
      <c r="N28" s="13"/>
      <c r="O28" s="13"/>
    </row>
    <row r="29" spans="1:15" x14ac:dyDescent="0.25">
      <c r="A29" s="25"/>
      <c r="B29" s="25"/>
      <c r="C29" s="25"/>
      <c r="D29" s="66"/>
      <c r="E29" s="64"/>
      <c r="F29" s="64"/>
      <c r="G29" s="64"/>
      <c r="I29" s="119"/>
      <c r="J29" s="119"/>
      <c r="K29" s="119"/>
      <c r="L29" s="20"/>
      <c r="M29" s="13"/>
      <c r="N29" s="13"/>
      <c r="O29" s="13"/>
    </row>
    <row r="30" spans="1:15" x14ac:dyDescent="0.25">
      <c r="A30" s="22" t="s">
        <v>469</v>
      </c>
      <c r="B30" s="64"/>
      <c r="C30" s="64"/>
      <c r="D30" s="66"/>
      <c r="E30" s="64"/>
      <c r="F30" s="64"/>
      <c r="G30" s="64"/>
      <c r="I30" s="115" t="s">
        <v>469</v>
      </c>
      <c r="J30" s="13"/>
      <c r="K30" s="13"/>
      <c r="L30" s="20"/>
      <c r="M30" s="13"/>
      <c r="N30" s="13"/>
      <c r="O30" s="13"/>
    </row>
    <row r="31" spans="1:15" x14ac:dyDescent="0.25">
      <c r="A31" s="76" t="s">
        <v>260</v>
      </c>
      <c r="B31" s="76"/>
      <c r="C31" s="76"/>
      <c r="D31" s="25"/>
      <c r="E31" s="64"/>
      <c r="F31" s="64"/>
      <c r="G31" s="64"/>
      <c r="I31" s="20" t="s">
        <v>260</v>
      </c>
      <c r="J31" s="13"/>
      <c r="K31" s="119"/>
      <c r="L31" s="119"/>
      <c r="M31" s="13"/>
      <c r="N31" s="13"/>
      <c r="O31" s="13"/>
    </row>
    <row r="32" spans="1:15" ht="16.5" x14ac:dyDescent="0.3">
      <c r="A32" s="24" t="s">
        <v>311</v>
      </c>
      <c r="B32" s="66" t="s">
        <v>470</v>
      </c>
      <c r="C32" s="66"/>
      <c r="D32" s="66"/>
      <c r="E32" s="70" t="s">
        <v>1</v>
      </c>
      <c r="F32" s="64">
        <v>90</v>
      </c>
      <c r="G32" s="64" t="s">
        <v>103</v>
      </c>
      <c r="I32" s="118" t="s">
        <v>262</v>
      </c>
      <c r="J32" s="20" t="s">
        <v>470</v>
      </c>
      <c r="K32" s="13"/>
      <c r="L32" s="20"/>
      <c r="M32" s="13" t="s">
        <v>1</v>
      </c>
      <c r="N32" s="13">
        <v>90</v>
      </c>
      <c r="O32" s="13" t="s">
        <v>103</v>
      </c>
    </row>
    <row r="33" spans="1:15" x14ac:dyDescent="0.25">
      <c r="A33" s="22"/>
      <c r="B33" s="64"/>
      <c r="C33" s="64"/>
      <c r="D33" s="66"/>
      <c r="E33" s="64"/>
      <c r="F33" s="64"/>
      <c r="G33" s="64"/>
      <c r="I33" s="115"/>
      <c r="J33" s="13"/>
      <c r="K33" s="13"/>
      <c r="L33" s="20"/>
      <c r="M33" s="13"/>
      <c r="N33" s="13"/>
      <c r="O33" s="13"/>
    </row>
    <row r="34" spans="1:15" ht="16.5" x14ac:dyDescent="0.3">
      <c r="A34" s="25" t="s">
        <v>400</v>
      </c>
      <c r="B34" s="25"/>
      <c r="C34" s="64"/>
      <c r="D34" s="66"/>
      <c r="E34" s="64"/>
      <c r="F34" s="64"/>
      <c r="G34" s="64"/>
      <c r="I34" s="119" t="s">
        <v>401</v>
      </c>
      <c r="J34" s="119"/>
      <c r="K34" s="13"/>
      <c r="L34" s="20"/>
      <c r="M34" s="13"/>
      <c r="N34" s="13"/>
      <c r="O34" s="13"/>
    </row>
    <row r="35" spans="1:15" x14ac:dyDescent="0.25">
      <c r="A35" s="24" t="s">
        <v>184</v>
      </c>
      <c r="B35" s="64"/>
      <c r="C35" s="64"/>
      <c r="D35" s="66"/>
      <c r="E35" s="64" t="s">
        <v>1</v>
      </c>
      <c r="F35" s="64">
        <v>98.8</v>
      </c>
      <c r="G35" s="64" t="s">
        <v>185</v>
      </c>
      <c r="I35" s="118" t="s">
        <v>184</v>
      </c>
      <c r="J35" s="13"/>
      <c r="K35" s="13"/>
      <c r="L35" s="20"/>
      <c r="M35" s="13" t="s">
        <v>1</v>
      </c>
      <c r="N35" s="13">
        <v>98.8</v>
      </c>
      <c r="O35" s="13" t="s">
        <v>185</v>
      </c>
    </row>
    <row r="36" spans="1:15" x14ac:dyDescent="0.25">
      <c r="A36" s="22"/>
      <c r="B36" s="64"/>
      <c r="C36" s="64"/>
      <c r="D36" s="66"/>
      <c r="E36" s="64"/>
      <c r="F36" s="64" t="s">
        <v>471</v>
      </c>
      <c r="G36" s="64"/>
      <c r="I36" s="115"/>
      <c r="J36" s="13"/>
      <c r="K36" s="13"/>
      <c r="L36" s="20"/>
      <c r="M36" s="13"/>
      <c r="N36" s="13" t="s">
        <v>471</v>
      </c>
      <c r="O36" s="13"/>
    </row>
    <row r="37" spans="1:15" ht="30" customHeight="1" x14ac:dyDescent="0.3">
      <c r="A37" s="34" t="s">
        <v>186</v>
      </c>
      <c r="B37" s="64" t="s">
        <v>1</v>
      </c>
      <c r="C37" s="73" t="s">
        <v>129</v>
      </c>
      <c r="D37" s="73"/>
      <c r="E37" s="64" t="s">
        <v>1</v>
      </c>
      <c r="F37" s="16">
        <f>(F32-C13)/F32</f>
        <v>0.92222222222222228</v>
      </c>
      <c r="G37" s="64"/>
      <c r="I37" s="128" t="s">
        <v>186</v>
      </c>
      <c r="J37" s="13" t="s">
        <v>1</v>
      </c>
      <c r="K37" s="113" t="s">
        <v>129</v>
      </c>
      <c r="L37" s="113"/>
      <c r="M37" s="13" t="s">
        <v>1</v>
      </c>
      <c r="N37" s="21">
        <f>(N32-K13)/N32</f>
        <v>0.92222222222222228</v>
      </c>
      <c r="O37" s="13"/>
    </row>
    <row r="38" spans="1:15" x14ac:dyDescent="0.25">
      <c r="A38" s="22"/>
      <c r="B38" s="64"/>
      <c r="C38" s="64"/>
      <c r="D38" s="66"/>
      <c r="E38" s="64"/>
      <c r="F38" s="64"/>
      <c r="G38" s="64"/>
      <c r="I38" s="115"/>
      <c r="J38" s="13"/>
      <c r="K38" s="13"/>
      <c r="L38" s="20"/>
      <c r="M38" s="13"/>
      <c r="N38" s="13"/>
      <c r="O38" s="13"/>
    </row>
    <row r="39" spans="1:15" x14ac:dyDescent="0.25">
      <c r="A39" s="76" t="s">
        <v>402</v>
      </c>
      <c r="B39" s="76"/>
      <c r="C39" s="64"/>
      <c r="D39" s="66"/>
      <c r="E39" s="64"/>
      <c r="F39" s="64"/>
      <c r="G39" s="64"/>
      <c r="I39" s="106" t="s">
        <v>402</v>
      </c>
      <c r="J39" s="106"/>
      <c r="K39" s="13"/>
      <c r="L39" s="20"/>
      <c r="M39" s="13"/>
      <c r="N39" s="13"/>
      <c r="O39" s="13"/>
    </row>
    <row r="40" spans="1:15" ht="16.5" x14ac:dyDescent="0.3">
      <c r="A40" s="24" t="s">
        <v>244</v>
      </c>
      <c r="B40" s="64"/>
      <c r="C40" s="73" t="s">
        <v>129</v>
      </c>
      <c r="D40" s="73"/>
      <c r="E40" s="64" t="s">
        <v>1</v>
      </c>
      <c r="F40" s="64">
        <v>0.88500000000000001</v>
      </c>
      <c r="G40" s="64"/>
      <c r="I40" s="118" t="s">
        <v>244</v>
      </c>
      <c r="J40" s="13"/>
      <c r="K40" s="113" t="s">
        <v>129</v>
      </c>
      <c r="L40" s="113"/>
      <c r="M40" s="13" t="s">
        <v>1</v>
      </c>
      <c r="N40" s="13">
        <v>0.88500000000000001</v>
      </c>
      <c r="O40" s="13"/>
    </row>
    <row r="41" spans="1:15" x14ac:dyDescent="0.25">
      <c r="A41" s="64"/>
      <c r="B41" s="64"/>
      <c r="C41" s="64"/>
      <c r="D41" s="66"/>
      <c r="E41" s="64"/>
      <c r="F41" s="64"/>
      <c r="G41" s="64"/>
      <c r="I41" s="13"/>
      <c r="J41" s="13"/>
      <c r="K41" s="13"/>
      <c r="L41" s="20"/>
      <c r="M41" s="13"/>
      <c r="N41" s="13"/>
      <c r="O41" s="13"/>
    </row>
    <row r="42" spans="1:15" x14ac:dyDescent="0.25">
      <c r="A42" s="76" t="s">
        <v>403</v>
      </c>
      <c r="B42" s="76"/>
      <c r="C42" s="64"/>
      <c r="D42" s="66"/>
      <c r="E42" s="64"/>
      <c r="F42" s="64"/>
      <c r="G42" s="64"/>
      <c r="I42" s="106" t="s">
        <v>403</v>
      </c>
      <c r="J42" s="106"/>
      <c r="K42" s="13"/>
      <c r="L42" s="20"/>
      <c r="M42" s="13"/>
      <c r="N42" s="13"/>
      <c r="O42" s="13"/>
    </row>
    <row r="43" spans="1:15" ht="16.5" x14ac:dyDescent="0.3">
      <c r="A43" s="24" t="s">
        <v>244</v>
      </c>
      <c r="B43" s="64"/>
      <c r="C43" s="73" t="s">
        <v>129</v>
      </c>
      <c r="D43" s="73"/>
      <c r="E43" s="64" t="s">
        <v>1</v>
      </c>
      <c r="F43" s="64">
        <v>0.92500000000000004</v>
      </c>
      <c r="G43" s="64"/>
      <c r="I43" s="118" t="s">
        <v>245</v>
      </c>
      <c r="J43" s="13"/>
      <c r="K43" s="113" t="s">
        <v>129</v>
      </c>
      <c r="L43" s="113"/>
      <c r="M43" s="13" t="s">
        <v>1</v>
      </c>
      <c r="N43" s="13">
        <v>0.92500000000000004</v>
      </c>
      <c r="O43" s="13"/>
    </row>
    <row r="44" spans="1:15" x14ac:dyDescent="0.25">
      <c r="A44" s="22"/>
      <c r="B44" s="64"/>
      <c r="C44" s="64"/>
      <c r="D44" s="66"/>
      <c r="E44" s="64"/>
      <c r="F44" s="64"/>
      <c r="G44" s="64"/>
      <c r="I44" s="115"/>
      <c r="J44" s="13"/>
      <c r="K44" s="13"/>
      <c r="L44" s="20"/>
      <c r="M44" s="13"/>
      <c r="N44" s="13"/>
      <c r="O44" s="13"/>
    </row>
    <row r="45" spans="1:15" x14ac:dyDescent="0.25">
      <c r="A45" s="25" t="s">
        <v>243</v>
      </c>
      <c r="B45" s="25"/>
      <c r="C45" s="64"/>
      <c r="D45" s="66"/>
      <c r="E45" s="64"/>
      <c r="F45" s="64"/>
      <c r="G45" s="64"/>
      <c r="I45" s="119" t="s">
        <v>243</v>
      </c>
      <c r="J45" s="119"/>
      <c r="K45" s="13"/>
      <c r="L45" s="20"/>
      <c r="M45" s="13"/>
      <c r="N45" s="13"/>
      <c r="O45" s="13"/>
    </row>
    <row r="46" spans="1:15" x14ac:dyDescent="0.25">
      <c r="A46" s="76" t="s">
        <v>187</v>
      </c>
      <c r="B46" s="76"/>
      <c r="C46" s="83" t="s">
        <v>246</v>
      </c>
      <c r="D46" s="83"/>
      <c r="E46" s="64" t="s">
        <v>1</v>
      </c>
      <c r="F46" s="64">
        <v>8</v>
      </c>
      <c r="G46" s="64" t="s">
        <v>248</v>
      </c>
      <c r="I46" s="106" t="s">
        <v>187</v>
      </c>
      <c r="J46" s="106"/>
      <c r="K46" s="155" t="s">
        <v>246</v>
      </c>
      <c r="L46" s="155"/>
      <c r="M46" s="13" t="s">
        <v>1</v>
      </c>
      <c r="N46" s="13">
        <v>8</v>
      </c>
      <c r="O46" s="13" t="s">
        <v>248</v>
      </c>
    </row>
    <row r="47" spans="1:15" x14ac:dyDescent="0.25">
      <c r="A47" s="76"/>
      <c r="B47" s="76"/>
      <c r="C47" s="84" t="s">
        <v>264</v>
      </c>
      <c r="D47" s="84"/>
      <c r="E47" s="64"/>
      <c r="F47" s="64"/>
      <c r="G47" s="64"/>
      <c r="I47" s="106"/>
      <c r="J47" s="106"/>
      <c r="K47" s="156" t="s">
        <v>264</v>
      </c>
      <c r="L47" s="156"/>
      <c r="M47" s="13"/>
      <c r="N47" s="13"/>
      <c r="O47" s="13"/>
    </row>
    <row r="48" spans="1:15" ht="14.45" customHeight="1" x14ac:dyDescent="0.25">
      <c r="A48" s="22"/>
      <c r="B48" s="64"/>
      <c r="C48" s="64"/>
      <c r="D48" s="66"/>
      <c r="E48" s="64"/>
      <c r="F48" s="64"/>
      <c r="G48" s="64"/>
      <c r="I48" s="115"/>
      <c r="J48" s="13"/>
      <c r="K48" s="156"/>
      <c r="L48" s="156"/>
      <c r="M48" s="13"/>
      <c r="N48" s="13"/>
      <c r="O48" s="13"/>
    </row>
    <row r="49" spans="1:15" ht="14.45" customHeight="1" x14ac:dyDescent="0.3">
      <c r="A49" s="22" t="s">
        <v>413</v>
      </c>
      <c r="B49" s="64"/>
      <c r="C49" s="64"/>
      <c r="D49" s="66"/>
      <c r="E49" s="64"/>
      <c r="F49" s="64"/>
      <c r="G49" s="64"/>
      <c r="I49" s="115" t="s">
        <v>413</v>
      </c>
      <c r="J49" s="13"/>
      <c r="K49" s="13"/>
      <c r="L49" s="20"/>
      <c r="M49" s="13"/>
      <c r="N49" s="13"/>
      <c r="O49" s="13"/>
    </row>
    <row r="50" spans="1:15" ht="14.45" customHeight="1" x14ac:dyDescent="0.25">
      <c r="A50" s="22"/>
      <c r="B50" s="64"/>
      <c r="C50" s="64"/>
      <c r="D50" s="66" t="s">
        <v>405</v>
      </c>
      <c r="E50" s="70" t="s">
        <v>1</v>
      </c>
      <c r="F50" s="64" t="s">
        <v>404</v>
      </c>
      <c r="G50" s="64"/>
      <c r="I50" s="115"/>
      <c r="J50" s="13"/>
      <c r="K50" s="13"/>
      <c r="L50" s="20" t="s">
        <v>405</v>
      </c>
      <c r="M50" s="104" t="s">
        <v>1</v>
      </c>
      <c r="N50" s="13" t="s">
        <v>404</v>
      </c>
      <c r="O50" s="13"/>
    </row>
    <row r="51" spans="1:15" ht="14.45" customHeight="1" x14ac:dyDescent="0.25">
      <c r="A51" s="22"/>
      <c r="B51" s="64"/>
      <c r="C51" s="64"/>
      <c r="D51" s="66"/>
      <c r="E51" s="70"/>
      <c r="F51" s="64"/>
      <c r="G51" s="64"/>
      <c r="I51" s="115"/>
      <c r="J51" s="13"/>
      <c r="K51" s="13"/>
      <c r="L51" s="20"/>
      <c r="M51" s="104"/>
      <c r="N51" s="13"/>
      <c r="O51" s="13"/>
    </row>
    <row r="52" spans="1:15" ht="14.45" customHeight="1" x14ac:dyDescent="0.25">
      <c r="A52" s="24" t="s">
        <v>406</v>
      </c>
      <c r="B52" s="70" t="s">
        <v>407</v>
      </c>
      <c r="C52" s="66" t="s">
        <v>408</v>
      </c>
      <c r="D52" s="66"/>
      <c r="E52" s="64"/>
      <c r="F52" s="64"/>
      <c r="G52" s="64"/>
      <c r="I52" s="118" t="s">
        <v>406</v>
      </c>
      <c r="J52" s="104" t="s">
        <v>407</v>
      </c>
      <c r="K52" s="20" t="s">
        <v>408</v>
      </c>
      <c r="L52" s="20"/>
      <c r="M52" s="13"/>
      <c r="N52" s="13"/>
      <c r="O52" s="13"/>
    </row>
    <row r="53" spans="1:15" ht="14.45" customHeight="1" x14ac:dyDescent="0.25">
      <c r="A53" s="22"/>
      <c r="B53" s="64"/>
      <c r="C53" s="64"/>
      <c r="D53" s="66"/>
      <c r="E53" s="70" t="s">
        <v>1</v>
      </c>
      <c r="F53" s="70" t="s">
        <v>409</v>
      </c>
      <c r="G53" s="64" t="s">
        <v>410</v>
      </c>
      <c r="I53" s="115"/>
      <c r="J53" s="13"/>
      <c r="K53" s="13"/>
      <c r="L53" s="20"/>
      <c r="M53" s="104" t="s">
        <v>1</v>
      </c>
      <c r="N53" s="104" t="s">
        <v>409</v>
      </c>
      <c r="O53" s="13" t="s">
        <v>410</v>
      </c>
    </row>
    <row r="54" spans="1:15" ht="14.45" customHeight="1" x14ac:dyDescent="0.25">
      <c r="A54" s="22" t="s">
        <v>411</v>
      </c>
      <c r="B54" s="64"/>
      <c r="C54" s="64"/>
      <c r="D54" s="66"/>
      <c r="E54" s="64"/>
      <c r="F54" s="64"/>
      <c r="G54" s="64"/>
      <c r="I54" s="115" t="s">
        <v>411</v>
      </c>
      <c r="J54" s="13"/>
      <c r="K54" s="13"/>
      <c r="L54" s="20"/>
      <c r="M54" s="13"/>
      <c r="N54" s="13"/>
      <c r="O54" s="13"/>
    </row>
    <row r="55" spans="1:15" ht="14.45" customHeight="1" x14ac:dyDescent="0.25">
      <c r="A55" s="22"/>
      <c r="B55" s="64"/>
      <c r="C55" s="64"/>
      <c r="D55" s="66" t="s">
        <v>412</v>
      </c>
      <c r="E55" s="70" t="s">
        <v>1</v>
      </c>
      <c r="F55" s="64">
        <v>2.5</v>
      </c>
      <c r="G55" s="64" t="s">
        <v>197</v>
      </c>
      <c r="I55" s="115"/>
      <c r="J55" s="13"/>
      <c r="K55" s="13"/>
      <c r="L55" s="20" t="s">
        <v>412</v>
      </c>
      <c r="M55" s="104" t="s">
        <v>1</v>
      </c>
      <c r="N55" s="13">
        <v>2.5</v>
      </c>
      <c r="O55" s="13" t="s">
        <v>197</v>
      </c>
    </row>
    <row r="56" spans="1:15" ht="14.45" customHeight="1" x14ac:dyDescent="0.25">
      <c r="A56" s="24"/>
      <c r="B56" s="70"/>
      <c r="C56" s="64"/>
      <c r="D56" s="66"/>
      <c r="E56" s="70"/>
      <c r="F56" s="64"/>
      <c r="G56" s="64"/>
      <c r="I56" s="118"/>
      <c r="J56" s="104"/>
      <c r="K56" s="13"/>
      <c r="L56" s="20"/>
      <c r="M56" s="104"/>
      <c r="N56" s="13"/>
      <c r="O56" s="13"/>
    </row>
    <row r="57" spans="1:15" ht="14.45" customHeight="1" x14ac:dyDescent="0.25">
      <c r="A57" s="24" t="s">
        <v>414</v>
      </c>
      <c r="B57" s="70" t="s">
        <v>1</v>
      </c>
      <c r="C57" s="64" t="s">
        <v>415</v>
      </c>
      <c r="D57" s="66"/>
      <c r="E57" s="70" t="s">
        <v>1</v>
      </c>
      <c r="F57" s="64">
        <v>11.6</v>
      </c>
      <c r="G57" s="64" t="s">
        <v>197</v>
      </c>
      <c r="I57" s="118" t="s">
        <v>414</v>
      </c>
      <c r="J57" s="104" t="s">
        <v>1</v>
      </c>
      <c r="K57" s="13" t="s">
        <v>415</v>
      </c>
      <c r="L57" s="20"/>
      <c r="M57" s="104" t="s">
        <v>1</v>
      </c>
      <c r="N57" s="13">
        <v>11.6</v>
      </c>
      <c r="O57" s="13" t="s">
        <v>197</v>
      </c>
    </row>
    <row r="58" spans="1:15" ht="14.45" customHeight="1" x14ac:dyDescent="0.25">
      <c r="A58" s="22"/>
      <c r="B58" s="64"/>
      <c r="C58" s="22" t="s">
        <v>416</v>
      </c>
      <c r="D58" s="66"/>
      <c r="E58" s="64"/>
      <c r="F58" s="64"/>
      <c r="G58" s="64"/>
      <c r="I58" s="115"/>
      <c r="J58" s="13"/>
      <c r="K58" s="115" t="s">
        <v>416</v>
      </c>
      <c r="L58" s="20"/>
      <c r="M58" s="13"/>
      <c r="N58" s="13"/>
      <c r="O58" s="13"/>
    </row>
    <row r="59" spans="1:15" ht="14.45" customHeight="1" x14ac:dyDescent="0.25">
      <c r="A59" s="22"/>
      <c r="B59" s="64"/>
      <c r="C59" s="64"/>
      <c r="D59" s="66"/>
      <c r="E59" s="64"/>
      <c r="F59" s="64"/>
      <c r="G59" s="64"/>
      <c r="I59" s="115"/>
      <c r="J59" s="13"/>
      <c r="K59" s="157"/>
      <c r="L59" s="157"/>
      <c r="M59" s="13"/>
      <c r="N59" s="13"/>
      <c r="O59" s="13"/>
    </row>
    <row r="60" spans="1:15" ht="14.45" customHeight="1" x14ac:dyDescent="0.25">
      <c r="A60" s="76" t="s">
        <v>188</v>
      </c>
      <c r="B60" s="76"/>
      <c r="C60" s="83" t="s">
        <v>247</v>
      </c>
      <c r="D60" s="83"/>
      <c r="E60" s="64" t="s">
        <v>1</v>
      </c>
      <c r="F60" s="64">
        <v>10</v>
      </c>
      <c r="G60" s="64" t="s">
        <v>197</v>
      </c>
      <c r="I60" s="106" t="s">
        <v>188</v>
      </c>
      <c r="J60" s="106"/>
      <c r="K60" s="155" t="s">
        <v>247</v>
      </c>
      <c r="L60" s="155"/>
      <c r="M60" s="13" t="s">
        <v>1</v>
      </c>
      <c r="N60" s="13">
        <v>10</v>
      </c>
      <c r="O60" s="13" t="s">
        <v>197</v>
      </c>
    </row>
    <row r="61" spans="1:15" ht="14.45" customHeight="1" x14ac:dyDescent="0.25">
      <c r="A61" s="22"/>
      <c r="B61" s="64"/>
      <c r="C61" s="64"/>
      <c r="D61" s="66"/>
      <c r="E61" s="64"/>
      <c r="F61" s="64"/>
      <c r="G61" s="64"/>
      <c r="I61" s="115"/>
      <c r="J61" s="13"/>
      <c r="K61" s="157"/>
      <c r="L61" s="157"/>
      <c r="M61" s="13"/>
      <c r="N61" s="13"/>
      <c r="O61" s="13"/>
    </row>
    <row r="62" spans="1:15" x14ac:dyDescent="0.25">
      <c r="A62" s="22" t="s">
        <v>189</v>
      </c>
      <c r="B62" s="64"/>
      <c r="C62" s="64"/>
      <c r="D62" s="66"/>
      <c r="E62" s="64"/>
      <c r="F62" s="64"/>
      <c r="G62" s="64"/>
      <c r="I62" s="115" t="s">
        <v>189</v>
      </c>
      <c r="J62" s="13"/>
      <c r="K62" s="13"/>
      <c r="L62" s="20"/>
      <c r="M62" s="13"/>
      <c r="N62" s="13"/>
      <c r="O62" s="13"/>
    </row>
    <row r="63" spans="1:15" ht="18.75" x14ac:dyDescent="0.3">
      <c r="A63" s="24" t="s">
        <v>14</v>
      </c>
      <c r="B63" s="64" t="s">
        <v>1</v>
      </c>
      <c r="C63" s="73" t="s">
        <v>312</v>
      </c>
      <c r="D63" s="73"/>
      <c r="E63" s="64"/>
      <c r="F63" s="64"/>
      <c r="G63" s="64"/>
      <c r="I63" s="118" t="s">
        <v>14</v>
      </c>
      <c r="J63" s="13" t="s">
        <v>1</v>
      </c>
      <c r="K63" s="113" t="s">
        <v>312</v>
      </c>
      <c r="L63" s="113"/>
      <c r="M63" s="13"/>
      <c r="N63" s="13"/>
      <c r="O63" s="13"/>
    </row>
    <row r="64" spans="1:15" x14ac:dyDescent="0.25">
      <c r="A64" s="22"/>
      <c r="B64" s="64"/>
      <c r="C64" s="66"/>
      <c r="D64" s="66"/>
      <c r="E64" s="64"/>
      <c r="F64" s="64"/>
      <c r="G64" s="64"/>
      <c r="I64" s="118"/>
      <c r="J64" s="13"/>
      <c r="K64" s="158"/>
      <c r="L64" s="20"/>
      <c r="M64" s="13"/>
      <c r="N64" s="13"/>
      <c r="O64" s="13"/>
    </row>
    <row r="65" spans="1:15" ht="18.75" x14ac:dyDescent="0.3">
      <c r="A65" s="24" t="s">
        <v>417</v>
      </c>
      <c r="B65" s="64" t="s">
        <v>1</v>
      </c>
      <c r="C65" s="73" t="s">
        <v>249</v>
      </c>
      <c r="D65" s="73"/>
      <c r="E65" s="64" t="s">
        <v>1</v>
      </c>
      <c r="F65" s="45">
        <f>(C12*C17)/(10.73*C15*F11)</f>
        <v>1.9564677321206525</v>
      </c>
      <c r="G65" s="64"/>
      <c r="I65" s="118" t="s">
        <v>319</v>
      </c>
      <c r="J65" s="13" t="s">
        <v>1</v>
      </c>
      <c r="K65" s="113" t="s">
        <v>320</v>
      </c>
      <c r="L65" s="113"/>
      <c r="M65" s="13" t="s">
        <v>1</v>
      </c>
      <c r="N65" s="49">
        <f>(K12*K17)/(10.73*N11*K15)</f>
        <v>1.9564677321206525</v>
      </c>
      <c r="O65" s="13" t="s">
        <v>198</v>
      </c>
    </row>
    <row r="66" spans="1:15" x14ac:dyDescent="0.25">
      <c r="A66" s="22"/>
      <c r="B66" s="64"/>
      <c r="C66" s="64"/>
      <c r="D66" s="66"/>
      <c r="E66" s="64"/>
      <c r="F66" s="64"/>
      <c r="G66" s="64"/>
      <c r="I66" s="118"/>
      <c r="J66" s="13"/>
      <c r="K66" s="13"/>
      <c r="L66" s="20"/>
      <c r="M66" s="13"/>
      <c r="N66" s="13"/>
      <c r="O66" s="13"/>
    </row>
    <row r="67" spans="1:15" ht="19.5" x14ac:dyDescent="0.35">
      <c r="A67" s="55" t="s">
        <v>313</v>
      </c>
      <c r="B67" s="64" t="s">
        <v>1</v>
      </c>
      <c r="C67" s="73" t="s">
        <v>220</v>
      </c>
      <c r="D67" s="73"/>
      <c r="E67" s="64" t="s">
        <v>1</v>
      </c>
      <c r="F67" s="46">
        <f>C22/0.016</f>
        <v>69.9375</v>
      </c>
      <c r="G67" s="64" t="s">
        <v>198</v>
      </c>
      <c r="I67" s="159" t="s">
        <v>313</v>
      </c>
      <c r="J67" s="13" t="s">
        <v>1</v>
      </c>
      <c r="K67" s="113" t="s">
        <v>321</v>
      </c>
      <c r="L67" s="113"/>
      <c r="M67" s="13" t="s">
        <v>1</v>
      </c>
      <c r="N67" s="50">
        <f>K22/0.016</f>
        <v>69.9375</v>
      </c>
      <c r="O67" s="13" t="s">
        <v>198</v>
      </c>
    </row>
    <row r="68" spans="1:15" x14ac:dyDescent="0.25">
      <c r="A68" s="22"/>
      <c r="B68" s="64"/>
      <c r="C68" s="64"/>
      <c r="D68" s="66"/>
      <c r="E68" s="64"/>
      <c r="F68" s="64"/>
      <c r="G68" s="64"/>
      <c r="I68" s="118"/>
      <c r="J68" s="13"/>
      <c r="K68" s="13"/>
      <c r="L68" s="20"/>
      <c r="M68" s="13"/>
      <c r="N68" s="13"/>
      <c r="O68" s="13"/>
    </row>
    <row r="69" spans="1:15" ht="18.75" x14ac:dyDescent="0.3">
      <c r="A69" s="24" t="s">
        <v>14</v>
      </c>
      <c r="B69" s="64" t="s">
        <v>1</v>
      </c>
      <c r="C69" s="73" t="s">
        <v>314</v>
      </c>
      <c r="D69" s="73"/>
      <c r="E69" s="64" t="s">
        <v>1</v>
      </c>
      <c r="F69" s="53">
        <f>C20*SQRT(F65*(F67-F65))</f>
        <v>6642.8233814775449</v>
      </c>
      <c r="G69" s="64" t="s">
        <v>315</v>
      </c>
      <c r="I69" s="118" t="s">
        <v>14</v>
      </c>
      <c r="J69" s="13" t="s">
        <v>1</v>
      </c>
      <c r="K69" s="113" t="s">
        <v>322</v>
      </c>
      <c r="L69" s="113"/>
      <c r="M69" s="13" t="s">
        <v>1</v>
      </c>
      <c r="N69" s="147">
        <f>K20*SQRT(N65*(N67-N65))</f>
        <v>6642.8233814775449</v>
      </c>
      <c r="O69" s="13" t="s">
        <v>315</v>
      </c>
    </row>
    <row r="70" spans="1:15" x14ac:dyDescent="0.25">
      <c r="A70" s="22"/>
      <c r="B70" s="64"/>
      <c r="C70" s="64"/>
      <c r="D70" s="66"/>
      <c r="E70" s="64"/>
      <c r="F70" s="64"/>
      <c r="G70" s="64"/>
      <c r="I70" s="118"/>
      <c r="J70" s="13"/>
      <c r="K70" s="13"/>
      <c r="L70" s="20"/>
      <c r="M70" s="13"/>
      <c r="N70" s="13"/>
      <c r="O70" s="13"/>
    </row>
    <row r="71" spans="1:15" ht="16.5" x14ac:dyDescent="0.3">
      <c r="A71" s="24" t="s">
        <v>333</v>
      </c>
      <c r="B71" s="64" t="s">
        <v>1</v>
      </c>
      <c r="C71" s="73" t="s">
        <v>191</v>
      </c>
      <c r="D71" s="73"/>
      <c r="E71" s="64" t="s">
        <v>1</v>
      </c>
      <c r="F71" s="53">
        <f>(F9*C10*C16)/(379.5*24)</f>
        <v>62024.044795783928</v>
      </c>
      <c r="G71" s="64" t="s">
        <v>192</v>
      </c>
      <c r="I71" s="118" t="s">
        <v>15</v>
      </c>
      <c r="J71" s="13" t="s">
        <v>1</v>
      </c>
      <c r="K71" s="113" t="s">
        <v>323</v>
      </c>
      <c r="L71" s="113"/>
      <c r="M71" s="13" t="s">
        <v>1</v>
      </c>
      <c r="N71" s="147">
        <f>(N9*K10*K16)/(379.5*24)</f>
        <v>62024.044795783928</v>
      </c>
      <c r="O71" s="13" t="s">
        <v>192</v>
      </c>
    </row>
    <row r="72" spans="1:15" x14ac:dyDescent="0.25">
      <c r="A72" s="22"/>
      <c r="B72" s="64"/>
      <c r="C72" s="64"/>
      <c r="D72" s="66"/>
      <c r="E72" s="64"/>
      <c r="F72" s="64"/>
      <c r="G72" s="64"/>
      <c r="I72" s="118"/>
      <c r="J72" s="13"/>
      <c r="K72" s="13"/>
      <c r="L72" s="20"/>
      <c r="M72" s="13"/>
      <c r="N72" s="13"/>
      <c r="O72" s="13"/>
    </row>
    <row r="73" spans="1:15" ht="18" x14ac:dyDescent="0.25">
      <c r="A73" s="24" t="s">
        <v>11</v>
      </c>
      <c r="B73" s="64" t="s">
        <v>1</v>
      </c>
      <c r="C73" s="73" t="s">
        <v>222</v>
      </c>
      <c r="D73" s="73"/>
      <c r="E73" s="64" t="s">
        <v>1</v>
      </c>
      <c r="F73" s="46">
        <f>F71/F69</f>
        <v>9.3370004339913812</v>
      </c>
      <c r="G73" s="64" t="s">
        <v>316</v>
      </c>
      <c r="I73" s="118" t="s">
        <v>11</v>
      </c>
      <c r="J73" s="13" t="s">
        <v>1</v>
      </c>
      <c r="K73" s="113" t="s">
        <v>250</v>
      </c>
      <c r="L73" s="113"/>
      <c r="M73" s="13" t="s">
        <v>1</v>
      </c>
      <c r="N73" s="50">
        <f>N71/N69</f>
        <v>9.3370004339913812</v>
      </c>
      <c r="O73" s="13" t="s">
        <v>316</v>
      </c>
    </row>
    <row r="74" spans="1:15" x14ac:dyDescent="0.25">
      <c r="A74" s="22"/>
      <c r="B74" s="64"/>
      <c r="C74" s="64"/>
      <c r="D74" s="66"/>
      <c r="E74" s="64"/>
      <c r="F74" s="64"/>
      <c r="G74" s="64"/>
      <c r="I74" s="115"/>
      <c r="J74" s="13"/>
      <c r="K74" s="13"/>
      <c r="L74" s="20"/>
      <c r="M74" s="13"/>
      <c r="N74" s="13"/>
      <c r="O74" s="13"/>
    </row>
    <row r="75" spans="1:15" x14ac:dyDescent="0.25">
      <c r="A75" s="76" t="s">
        <v>193</v>
      </c>
      <c r="B75" s="76"/>
      <c r="C75" s="67"/>
      <c r="D75" s="69"/>
      <c r="E75" s="64"/>
      <c r="F75" s="48"/>
      <c r="G75" s="48"/>
      <c r="I75" s="106" t="s">
        <v>193</v>
      </c>
      <c r="J75" s="106"/>
      <c r="K75" s="51"/>
      <c r="L75" s="111"/>
      <c r="M75" s="13"/>
      <c r="N75" s="141"/>
      <c r="O75" s="141"/>
    </row>
    <row r="76" spans="1:15" ht="18" x14ac:dyDescent="0.25">
      <c r="A76" s="24" t="s">
        <v>4</v>
      </c>
      <c r="B76" s="64" t="s">
        <v>1</v>
      </c>
      <c r="C76" s="80" t="s">
        <v>317</v>
      </c>
      <c r="D76" s="74"/>
      <c r="E76" s="64" t="s">
        <v>1</v>
      </c>
      <c r="F76" s="56">
        <f>SQRT((4*F73)/PI())</f>
        <v>3.4479324502906379</v>
      </c>
      <c r="G76" s="48" t="s">
        <v>197</v>
      </c>
      <c r="I76" s="118" t="s">
        <v>4</v>
      </c>
      <c r="J76" s="13" t="s">
        <v>1</v>
      </c>
      <c r="K76" s="142" t="s">
        <v>199</v>
      </c>
      <c r="L76" s="114"/>
      <c r="M76" s="13" t="s">
        <v>1</v>
      </c>
      <c r="N76" s="160">
        <f>SQRT((4*N73)/PI())</f>
        <v>3.4479324502906379</v>
      </c>
      <c r="O76" s="141" t="s">
        <v>197</v>
      </c>
    </row>
    <row r="77" spans="1:15" x14ac:dyDescent="0.25">
      <c r="A77" s="22"/>
      <c r="B77" s="64"/>
      <c r="C77" s="67"/>
      <c r="D77" s="69"/>
      <c r="E77" s="64"/>
      <c r="F77" s="48"/>
      <c r="G77" s="48"/>
      <c r="I77" s="115"/>
      <c r="J77" s="13"/>
      <c r="K77" s="51"/>
      <c r="L77" s="111"/>
      <c r="M77" s="13"/>
      <c r="N77" s="141"/>
      <c r="O77" s="141"/>
    </row>
    <row r="78" spans="1:15" x14ac:dyDescent="0.25">
      <c r="A78" s="76" t="s">
        <v>194</v>
      </c>
      <c r="B78" s="76"/>
      <c r="C78" s="67"/>
      <c r="D78" s="69"/>
      <c r="E78" s="64"/>
      <c r="F78" s="48"/>
      <c r="G78" s="48"/>
      <c r="I78" s="106" t="s">
        <v>194</v>
      </c>
      <c r="J78" s="106"/>
      <c r="K78" s="51"/>
      <c r="L78" s="111"/>
      <c r="M78" s="13"/>
      <c r="N78" s="141"/>
      <c r="O78" s="141"/>
    </row>
    <row r="79" spans="1:15" ht="18.75" x14ac:dyDescent="0.3">
      <c r="A79" s="24" t="s">
        <v>4</v>
      </c>
      <c r="B79" s="64" t="s">
        <v>1</v>
      </c>
      <c r="C79" s="80" t="s">
        <v>318</v>
      </c>
      <c r="D79" s="80"/>
      <c r="E79" s="64" t="s">
        <v>1</v>
      </c>
      <c r="F79" s="56">
        <f>(SQRT(C20/C21))*F76</f>
        <v>2.388797673987535</v>
      </c>
      <c r="G79" s="48" t="s">
        <v>197</v>
      </c>
      <c r="I79" s="118" t="s">
        <v>4</v>
      </c>
      <c r="J79" s="13" t="s">
        <v>1</v>
      </c>
      <c r="K79" s="142" t="s">
        <v>324</v>
      </c>
      <c r="L79" s="142"/>
      <c r="M79" s="13" t="s">
        <v>1</v>
      </c>
      <c r="N79" s="160">
        <f>(SQRT(K20/K21))*N76</f>
        <v>2.388797673987535</v>
      </c>
      <c r="O79" s="141" t="s">
        <v>197</v>
      </c>
    </row>
    <row r="80" spans="1:15" x14ac:dyDescent="0.25">
      <c r="A80" s="22"/>
      <c r="B80" s="64"/>
      <c r="C80" s="73"/>
      <c r="D80" s="74"/>
      <c r="E80" s="64"/>
      <c r="F80" s="64"/>
      <c r="G80" s="64"/>
      <c r="I80" s="115"/>
      <c r="J80" s="13"/>
      <c r="K80" s="113"/>
      <c r="L80" s="114"/>
      <c r="M80" s="13"/>
      <c r="N80" s="13"/>
      <c r="O80" s="13"/>
    </row>
    <row r="82" spans="1:1" x14ac:dyDescent="0.25">
      <c r="A82" s="100" t="s">
        <v>478</v>
      </c>
    </row>
    <row r="83" spans="1:1" x14ac:dyDescent="0.25">
      <c r="A83" s="100" t="s">
        <v>479</v>
      </c>
    </row>
    <row r="84" spans="1:1" x14ac:dyDescent="0.25">
      <c r="A84" s="100" t="s">
        <v>480</v>
      </c>
    </row>
    <row r="85" spans="1:1" x14ac:dyDescent="0.25">
      <c r="A85" s="100" t="s">
        <v>481</v>
      </c>
    </row>
    <row r="86" spans="1:1" x14ac:dyDescent="0.25">
      <c r="A86" s="101" t="s">
        <v>482</v>
      </c>
    </row>
  </sheetData>
  <sheetProtection password="E156" sheet="1" objects="1" scenarios="1"/>
  <mergeCells count="51">
    <mergeCell ref="K46:L46"/>
    <mergeCell ref="K47:L47"/>
    <mergeCell ref="K48:L48"/>
    <mergeCell ref="I5:N5"/>
    <mergeCell ref="L14:M14"/>
    <mergeCell ref="A75:B75"/>
    <mergeCell ref="A39:B39"/>
    <mergeCell ref="A5:F5"/>
    <mergeCell ref="A24:C24"/>
    <mergeCell ref="D14:E14"/>
    <mergeCell ref="C37:D37"/>
    <mergeCell ref="K37:L37"/>
    <mergeCell ref="I39:J39"/>
    <mergeCell ref="I42:J42"/>
    <mergeCell ref="K40:L40"/>
    <mergeCell ref="K43:L43"/>
    <mergeCell ref="A60:B60"/>
    <mergeCell ref="C60:D60"/>
    <mergeCell ref="I60:J60"/>
    <mergeCell ref="K76:L76"/>
    <mergeCell ref="A78:B78"/>
    <mergeCell ref="C40:D40"/>
    <mergeCell ref="C43:D43"/>
    <mergeCell ref="C46:D46"/>
    <mergeCell ref="C47:D47"/>
    <mergeCell ref="C73:D73"/>
    <mergeCell ref="C71:D71"/>
    <mergeCell ref="C69:D69"/>
    <mergeCell ref="C67:D67"/>
    <mergeCell ref="C65:D65"/>
    <mergeCell ref="C63:D63"/>
    <mergeCell ref="A42:B42"/>
    <mergeCell ref="A46:B46"/>
    <mergeCell ref="A47:B47"/>
    <mergeCell ref="K60:L60"/>
    <mergeCell ref="A31:C31"/>
    <mergeCell ref="C80:D80"/>
    <mergeCell ref="K80:L80"/>
    <mergeCell ref="C79:D79"/>
    <mergeCell ref="I46:J46"/>
    <mergeCell ref="I47:J47"/>
    <mergeCell ref="K63:L63"/>
    <mergeCell ref="K65:L65"/>
    <mergeCell ref="K67:L67"/>
    <mergeCell ref="I78:J78"/>
    <mergeCell ref="K79:L79"/>
    <mergeCell ref="C76:D76"/>
    <mergeCell ref="I75:J75"/>
    <mergeCell ref="K69:L69"/>
    <mergeCell ref="K71:L71"/>
    <mergeCell ref="K73:L73"/>
  </mergeCells>
  <pageMargins left="0.7" right="0.7" top="0.75" bottom="0.75" header="0.3" footer="0.3"/>
  <pageSetup orientation="portrait" r:id="rId1"/>
  <ignoredErrors>
    <ignoredError sqref="F53 N53" numberStoredAsText="1"/>
    <ignoredError sqref="F76 F79" evalError="1"/>
    <ignoredError sqref="N9 N1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43"/>
  <sheetViews>
    <sheetView zoomScale="90" zoomScaleNormal="90" workbookViewId="0">
      <selection activeCell="R24" sqref="R24"/>
    </sheetView>
  </sheetViews>
  <sheetFormatPr defaultRowHeight="15" x14ac:dyDescent="0.25"/>
  <cols>
    <col min="1" max="1" width="27.5703125" style="102" customWidth="1"/>
    <col min="2" max="3" width="9.140625" style="89"/>
    <col min="4" max="4" width="12.85546875" style="102" customWidth="1"/>
    <col min="5" max="5" width="9.140625" style="102"/>
    <col min="6" max="6" width="10.5703125" style="102" customWidth="1"/>
    <col min="7" max="7" width="11.7109375" style="102" bestFit="1" customWidth="1"/>
    <col min="8" max="8" width="9.140625" style="102"/>
    <col min="9" max="9" width="27.85546875" style="102" customWidth="1"/>
    <col min="10" max="11" width="9.140625" style="89"/>
    <col min="12" max="12" width="11.85546875" style="102" customWidth="1"/>
    <col min="13" max="14" width="9.140625" style="102"/>
    <col min="15" max="15" width="11.7109375" style="102" bestFit="1" customWidth="1"/>
    <col min="16" max="16384" width="9.140625" style="102"/>
  </cols>
  <sheetData>
    <row r="1" spans="1:15" x14ac:dyDescent="0.25">
      <c r="A1" s="99" t="s">
        <v>473</v>
      </c>
    </row>
    <row r="5" spans="1:15" ht="56.25" customHeight="1" x14ac:dyDescent="0.25">
      <c r="A5" s="75" t="s">
        <v>127</v>
      </c>
      <c r="B5" s="75"/>
      <c r="C5" s="75"/>
      <c r="D5" s="75"/>
      <c r="E5" s="75"/>
      <c r="F5" s="75"/>
      <c r="G5" s="22"/>
      <c r="I5" s="103" t="s">
        <v>127</v>
      </c>
      <c r="J5" s="103"/>
      <c r="K5" s="103"/>
      <c r="L5" s="103"/>
      <c r="M5" s="103"/>
      <c r="N5" s="103"/>
      <c r="O5" s="115"/>
    </row>
    <row r="6" spans="1:15" x14ac:dyDescent="0.25">
      <c r="A6" s="22"/>
      <c r="B6" s="64"/>
      <c r="C6" s="64"/>
      <c r="D6" s="22"/>
      <c r="E6" s="22"/>
      <c r="F6" s="22"/>
      <c r="G6" s="22"/>
      <c r="I6" s="115"/>
      <c r="J6" s="13"/>
      <c r="K6" s="13"/>
      <c r="L6" s="115"/>
      <c r="M6" s="115"/>
      <c r="N6" s="115"/>
      <c r="O6" s="115"/>
    </row>
    <row r="7" spans="1:15" x14ac:dyDescent="0.25">
      <c r="A7" s="22" t="s">
        <v>94</v>
      </c>
      <c r="B7" s="64"/>
      <c r="C7" s="64"/>
      <c r="D7" s="22"/>
      <c r="E7" s="22"/>
      <c r="F7" s="22"/>
      <c r="G7" s="22"/>
      <c r="I7" s="115" t="s">
        <v>94</v>
      </c>
      <c r="J7" s="13"/>
      <c r="K7" s="13"/>
      <c r="L7" s="159"/>
      <c r="M7" s="115"/>
      <c r="N7" s="115"/>
      <c r="O7" s="115"/>
    </row>
    <row r="8" spans="1:15" x14ac:dyDescent="0.25">
      <c r="A8" s="22"/>
      <c r="B8" s="64"/>
      <c r="C8" s="64"/>
      <c r="D8" s="22"/>
      <c r="E8" s="22"/>
      <c r="F8" s="22"/>
      <c r="G8" s="22"/>
      <c r="I8" s="115"/>
      <c r="J8" s="13"/>
      <c r="K8" s="13"/>
      <c r="L8" s="115"/>
      <c r="M8" s="115"/>
      <c r="N8" s="115"/>
      <c r="O8" s="115"/>
    </row>
    <row r="9" spans="1:15" ht="16.5" x14ac:dyDescent="0.3">
      <c r="A9" s="22" t="s">
        <v>252</v>
      </c>
      <c r="B9" s="64" t="s">
        <v>1</v>
      </c>
      <c r="C9" s="64">
        <v>300</v>
      </c>
      <c r="D9" s="22" t="s">
        <v>95</v>
      </c>
      <c r="E9" s="22"/>
      <c r="F9" s="22"/>
      <c r="G9" s="22"/>
      <c r="I9" s="115" t="s">
        <v>252</v>
      </c>
      <c r="J9" s="13" t="s">
        <v>1</v>
      </c>
      <c r="K9" s="13">
        <v>300</v>
      </c>
      <c r="L9" s="115" t="s">
        <v>95</v>
      </c>
      <c r="M9" s="115"/>
      <c r="N9" s="115"/>
      <c r="O9" s="115"/>
    </row>
    <row r="10" spans="1:15" ht="16.5" x14ac:dyDescent="0.3">
      <c r="A10" s="22" t="s">
        <v>251</v>
      </c>
      <c r="B10" s="64" t="s">
        <v>1</v>
      </c>
      <c r="C10" s="64">
        <v>400</v>
      </c>
      <c r="D10" s="22" t="s">
        <v>95</v>
      </c>
      <c r="E10" s="22"/>
      <c r="F10" s="22"/>
      <c r="G10" s="22"/>
      <c r="I10" s="115" t="s">
        <v>251</v>
      </c>
      <c r="J10" s="13" t="s">
        <v>1</v>
      </c>
      <c r="K10" s="13">
        <v>400</v>
      </c>
      <c r="L10" s="115" t="s">
        <v>95</v>
      </c>
      <c r="M10" s="115"/>
      <c r="N10" s="115"/>
      <c r="O10" s="115"/>
    </row>
    <row r="11" spans="1:15" ht="16.5" x14ac:dyDescent="0.3">
      <c r="A11" s="22" t="s">
        <v>253</v>
      </c>
      <c r="B11" s="64" t="s">
        <v>1</v>
      </c>
      <c r="C11" s="64">
        <v>9.3000000000000007</v>
      </c>
      <c r="D11" s="22" t="s">
        <v>204</v>
      </c>
      <c r="E11" s="22"/>
      <c r="F11" s="22"/>
      <c r="G11" s="22" t="s">
        <v>399</v>
      </c>
      <c r="I11" s="115" t="s">
        <v>253</v>
      </c>
      <c r="J11" s="13" t="s">
        <v>1</v>
      </c>
      <c r="K11" s="13">
        <v>9.3000000000000007</v>
      </c>
      <c r="L11" s="115" t="s">
        <v>204</v>
      </c>
      <c r="M11" s="115"/>
      <c r="N11" s="115"/>
      <c r="O11" s="115" t="s">
        <v>399</v>
      </c>
    </row>
    <row r="12" spans="1:15" ht="16.5" x14ac:dyDescent="0.3">
      <c r="A12" s="24" t="s">
        <v>205</v>
      </c>
      <c r="B12" s="64" t="s">
        <v>1</v>
      </c>
      <c r="C12" s="64">
        <v>0.66500000000000004</v>
      </c>
      <c r="D12" s="22" t="s">
        <v>206</v>
      </c>
      <c r="E12" s="22"/>
      <c r="F12" s="22"/>
      <c r="G12" s="22" t="s">
        <v>418</v>
      </c>
      <c r="I12" s="118" t="s">
        <v>205</v>
      </c>
      <c r="J12" s="13" t="s">
        <v>1</v>
      </c>
      <c r="K12" s="13">
        <v>0.66500000000000004</v>
      </c>
      <c r="L12" s="115" t="s">
        <v>206</v>
      </c>
      <c r="M12" s="115"/>
      <c r="N12" s="115"/>
      <c r="O12" s="115" t="s">
        <v>418</v>
      </c>
    </row>
    <row r="13" spans="1:15" x14ac:dyDescent="0.25">
      <c r="A13" s="22" t="s">
        <v>257</v>
      </c>
      <c r="B13" s="64" t="s">
        <v>1</v>
      </c>
      <c r="C13" s="64">
        <v>0.25</v>
      </c>
      <c r="D13" s="22" t="s">
        <v>265</v>
      </c>
      <c r="E13" s="22"/>
      <c r="F13" s="22"/>
      <c r="G13" s="22"/>
      <c r="I13" s="115" t="s">
        <v>257</v>
      </c>
      <c r="J13" s="13" t="s">
        <v>1</v>
      </c>
      <c r="K13" s="13">
        <v>0.25</v>
      </c>
      <c r="L13" s="115" t="s">
        <v>265</v>
      </c>
      <c r="M13" s="115"/>
      <c r="N13" s="115"/>
      <c r="O13" s="115"/>
    </row>
    <row r="14" spans="1:15" ht="16.5" x14ac:dyDescent="0.3">
      <c r="A14" s="22" t="s">
        <v>255</v>
      </c>
      <c r="B14" s="64" t="s">
        <v>1</v>
      </c>
      <c r="C14" s="67">
        <v>3</v>
      </c>
      <c r="D14" s="22" t="s">
        <v>210</v>
      </c>
      <c r="E14" s="22"/>
      <c r="F14" s="22"/>
      <c r="G14" s="22"/>
      <c r="I14" s="115" t="s">
        <v>255</v>
      </c>
      <c r="J14" s="13" t="s">
        <v>1</v>
      </c>
      <c r="K14" s="51">
        <v>3</v>
      </c>
      <c r="L14" s="115" t="s">
        <v>210</v>
      </c>
      <c r="M14" s="115"/>
      <c r="N14" s="115"/>
      <c r="O14" s="115"/>
    </row>
    <row r="15" spans="1:15" ht="16.5" x14ac:dyDescent="0.3">
      <c r="A15" s="24" t="s">
        <v>213</v>
      </c>
      <c r="B15" s="64" t="s">
        <v>1</v>
      </c>
      <c r="C15" s="67">
        <v>970</v>
      </c>
      <c r="D15" s="22" t="s">
        <v>217</v>
      </c>
      <c r="E15" s="22"/>
      <c r="F15" s="22"/>
      <c r="G15" s="22"/>
      <c r="I15" s="118" t="s">
        <v>213</v>
      </c>
      <c r="J15" s="13" t="s">
        <v>1</v>
      </c>
      <c r="K15" s="51">
        <v>970.1</v>
      </c>
      <c r="L15" s="115" t="s">
        <v>266</v>
      </c>
      <c r="M15" s="115"/>
      <c r="N15" s="115"/>
      <c r="O15" s="115"/>
    </row>
    <row r="16" spans="1:15" x14ac:dyDescent="0.25">
      <c r="A16" s="22"/>
      <c r="B16" s="64"/>
      <c r="C16" s="67"/>
      <c r="D16" s="22"/>
      <c r="E16" s="22"/>
      <c r="F16" s="22"/>
      <c r="G16" s="22"/>
      <c r="I16" s="115"/>
      <c r="J16" s="13"/>
      <c r="K16" s="51"/>
      <c r="L16" s="115"/>
      <c r="M16" s="115"/>
      <c r="N16" s="115"/>
      <c r="O16" s="115"/>
    </row>
    <row r="17" spans="1:15" x14ac:dyDescent="0.25">
      <c r="A17" s="22" t="s">
        <v>200</v>
      </c>
      <c r="B17" s="64"/>
      <c r="C17" s="64"/>
      <c r="D17" s="22"/>
      <c r="E17" s="22"/>
      <c r="F17" s="22"/>
      <c r="G17" s="22"/>
      <c r="I17" s="115" t="s">
        <v>200</v>
      </c>
      <c r="J17" s="13"/>
      <c r="K17" s="13"/>
      <c r="L17" s="115"/>
      <c r="M17" s="115"/>
      <c r="N17" s="115"/>
      <c r="O17" s="115"/>
    </row>
    <row r="18" spans="1:15" x14ac:dyDescent="0.25">
      <c r="A18" s="22"/>
      <c r="B18" s="64"/>
      <c r="C18" s="64"/>
      <c r="D18" s="22"/>
      <c r="E18" s="22"/>
      <c r="F18" s="22"/>
      <c r="G18" s="22"/>
      <c r="I18" s="115"/>
      <c r="J18" s="13"/>
      <c r="K18" s="13"/>
      <c r="L18" s="115"/>
      <c r="M18" s="115"/>
      <c r="N18" s="115"/>
      <c r="O18" s="115"/>
    </row>
    <row r="19" spans="1:15" ht="16.5" x14ac:dyDescent="0.3">
      <c r="A19" s="24" t="s">
        <v>130</v>
      </c>
      <c r="B19" s="64" t="s">
        <v>1</v>
      </c>
      <c r="C19" s="73" t="s">
        <v>201</v>
      </c>
      <c r="D19" s="73"/>
      <c r="E19" s="22"/>
      <c r="F19" s="22"/>
      <c r="G19" s="22"/>
      <c r="I19" s="118" t="s">
        <v>130</v>
      </c>
      <c r="J19" s="13" t="s">
        <v>1</v>
      </c>
      <c r="K19" s="113" t="s">
        <v>201</v>
      </c>
      <c r="L19" s="113"/>
      <c r="M19" s="115"/>
      <c r="N19" s="115"/>
      <c r="O19" s="115"/>
    </row>
    <row r="20" spans="1:15" ht="15" customHeight="1" x14ac:dyDescent="0.25">
      <c r="A20" s="25"/>
      <c r="B20" s="43"/>
      <c r="C20" s="43"/>
      <c r="D20" s="43"/>
      <c r="E20" s="22"/>
      <c r="F20" s="22"/>
      <c r="G20" s="22"/>
      <c r="I20" s="119"/>
      <c r="J20" s="137"/>
      <c r="K20" s="137"/>
      <c r="L20" s="137"/>
      <c r="M20" s="115"/>
      <c r="N20" s="115"/>
      <c r="O20" s="115"/>
    </row>
    <row r="21" spans="1:15" ht="16.5" x14ac:dyDescent="0.3">
      <c r="A21" s="76" t="s">
        <v>131</v>
      </c>
      <c r="B21" s="76"/>
      <c r="C21" s="76"/>
      <c r="D21" s="76"/>
      <c r="E21" s="22"/>
      <c r="F21" s="22"/>
      <c r="G21" s="22"/>
      <c r="I21" s="106" t="s">
        <v>131</v>
      </c>
      <c r="J21" s="106"/>
      <c r="K21" s="106"/>
      <c r="L21" s="106"/>
      <c r="M21" s="115"/>
      <c r="N21" s="115"/>
      <c r="O21" s="115"/>
    </row>
    <row r="22" spans="1:15" ht="18" x14ac:dyDescent="0.35">
      <c r="A22" s="24" t="s">
        <v>132</v>
      </c>
      <c r="B22" s="64" t="s">
        <v>1</v>
      </c>
      <c r="C22" s="73" t="s">
        <v>202</v>
      </c>
      <c r="D22" s="73"/>
      <c r="E22" s="22"/>
      <c r="F22" s="22"/>
      <c r="G22" s="16"/>
      <c r="I22" s="118" t="s">
        <v>132</v>
      </c>
      <c r="J22" s="13" t="s">
        <v>1</v>
      </c>
      <c r="K22" s="113" t="s">
        <v>256</v>
      </c>
      <c r="L22" s="113"/>
      <c r="M22" s="115"/>
      <c r="N22" s="115"/>
      <c r="O22" s="21"/>
    </row>
    <row r="23" spans="1:15" x14ac:dyDescent="0.25">
      <c r="A23" s="22"/>
      <c r="B23" s="64"/>
      <c r="C23" s="64"/>
      <c r="D23" s="22"/>
      <c r="E23" s="22"/>
      <c r="F23" s="22"/>
      <c r="G23" s="22"/>
      <c r="I23" s="115"/>
      <c r="J23" s="13"/>
      <c r="K23" s="13"/>
      <c r="L23" s="115"/>
      <c r="M23" s="115"/>
      <c r="N23" s="115"/>
      <c r="O23" s="115"/>
    </row>
    <row r="24" spans="1:15" x14ac:dyDescent="0.25">
      <c r="A24" s="76" t="s">
        <v>212</v>
      </c>
      <c r="B24" s="76"/>
      <c r="C24" s="76"/>
      <c r="D24" s="25"/>
      <c r="E24" s="22"/>
      <c r="F24" s="22"/>
      <c r="G24" s="22"/>
      <c r="I24" s="106" t="s">
        <v>212</v>
      </c>
      <c r="J24" s="106"/>
      <c r="K24" s="106"/>
      <c r="L24" s="119"/>
      <c r="M24" s="115"/>
      <c r="N24" s="115"/>
      <c r="O24" s="115"/>
    </row>
    <row r="25" spans="1:15" x14ac:dyDescent="0.25">
      <c r="A25" s="22"/>
      <c r="B25" s="64"/>
      <c r="C25" s="64"/>
      <c r="D25" s="22"/>
      <c r="E25" s="22"/>
      <c r="F25" s="22"/>
      <c r="G25" s="22"/>
      <c r="I25" s="115"/>
      <c r="J25" s="13"/>
      <c r="K25" s="13"/>
      <c r="L25" s="115"/>
      <c r="M25" s="115"/>
      <c r="N25" s="115"/>
      <c r="O25" s="115"/>
    </row>
    <row r="26" spans="1:15" ht="16.5" x14ac:dyDescent="0.3">
      <c r="A26" s="24" t="s">
        <v>133</v>
      </c>
      <c r="B26" s="64" t="s">
        <v>1</v>
      </c>
      <c r="C26" s="73" t="s">
        <v>203</v>
      </c>
      <c r="D26" s="73"/>
      <c r="E26" s="22"/>
      <c r="F26" s="22"/>
      <c r="G26" s="16"/>
      <c r="I26" s="118" t="s">
        <v>133</v>
      </c>
      <c r="J26" s="13" t="s">
        <v>1</v>
      </c>
      <c r="K26" s="113" t="s">
        <v>203</v>
      </c>
      <c r="L26" s="113"/>
      <c r="M26" s="115"/>
      <c r="N26" s="115"/>
      <c r="O26" s="21"/>
    </row>
    <row r="27" spans="1:15" x14ac:dyDescent="0.25">
      <c r="A27" s="22"/>
      <c r="B27" s="64"/>
      <c r="C27" s="64"/>
      <c r="D27" s="22"/>
      <c r="E27" s="22"/>
      <c r="F27" s="22"/>
      <c r="G27" s="22"/>
      <c r="I27" s="115"/>
      <c r="J27" s="13"/>
      <c r="K27" s="13"/>
      <c r="L27" s="115"/>
      <c r="M27" s="115"/>
      <c r="N27" s="115"/>
      <c r="O27" s="115"/>
    </row>
    <row r="28" spans="1:15" x14ac:dyDescent="0.25">
      <c r="A28" s="77" t="s">
        <v>98</v>
      </c>
      <c r="B28" s="77"/>
      <c r="C28" s="77"/>
      <c r="D28" s="22"/>
      <c r="E28" s="22"/>
      <c r="F28" s="22"/>
      <c r="G28" s="22"/>
      <c r="I28" s="108" t="s">
        <v>98</v>
      </c>
      <c r="J28" s="108"/>
      <c r="K28" s="108"/>
      <c r="L28" s="115"/>
      <c r="M28" s="115"/>
      <c r="N28" s="115"/>
      <c r="O28" s="115"/>
    </row>
    <row r="29" spans="1:15" x14ac:dyDescent="0.25">
      <c r="A29" s="22"/>
      <c r="B29" s="64"/>
      <c r="C29" s="64"/>
      <c r="D29" s="22"/>
      <c r="E29" s="22"/>
      <c r="F29" s="22"/>
      <c r="G29" s="22"/>
      <c r="I29" s="115"/>
      <c r="J29" s="13"/>
      <c r="K29" s="13"/>
      <c r="L29" s="115"/>
      <c r="M29" s="115"/>
      <c r="N29" s="115"/>
      <c r="O29" s="115"/>
    </row>
    <row r="30" spans="1:15" ht="16.5" x14ac:dyDescent="0.3">
      <c r="A30" s="24" t="s">
        <v>130</v>
      </c>
      <c r="B30" s="64" t="s">
        <v>1</v>
      </c>
      <c r="C30" s="73" t="s">
        <v>207</v>
      </c>
      <c r="D30" s="73"/>
      <c r="E30" s="64" t="s">
        <v>1</v>
      </c>
      <c r="F30" s="53">
        <f>(C11*C12)*(C10-C9)</f>
        <v>618.45000000000005</v>
      </c>
      <c r="G30" s="48" t="s">
        <v>208</v>
      </c>
      <c r="I30" s="118" t="s">
        <v>130</v>
      </c>
      <c r="J30" s="13" t="s">
        <v>1</v>
      </c>
      <c r="K30" s="113" t="s">
        <v>254</v>
      </c>
      <c r="L30" s="113"/>
      <c r="M30" s="13" t="s">
        <v>1</v>
      </c>
      <c r="N30" s="147">
        <f>(K11*K12)*(K10-K9)</f>
        <v>618.45000000000005</v>
      </c>
      <c r="O30" s="141" t="s">
        <v>208</v>
      </c>
    </row>
    <row r="31" spans="1:15" x14ac:dyDescent="0.25">
      <c r="A31" s="22"/>
      <c r="B31" s="64"/>
      <c r="C31" s="66"/>
      <c r="D31" s="22"/>
      <c r="E31" s="64"/>
      <c r="F31" s="53"/>
      <c r="G31" s="48"/>
      <c r="I31" s="115"/>
      <c r="J31" s="13"/>
      <c r="K31" s="20"/>
      <c r="L31" s="115"/>
      <c r="M31" s="13"/>
      <c r="N31" s="147"/>
      <c r="O31" s="141"/>
    </row>
    <row r="32" spans="1:15" ht="18" x14ac:dyDescent="0.35">
      <c r="A32" s="24" t="s">
        <v>132</v>
      </c>
      <c r="B32" s="64" t="s">
        <v>1</v>
      </c>
      <c r="C32" s="73" t="s">
        <v>218</v>
      </c>
      <c r="D32" s="73"/>
      <c r="E32" s="64" t="s">
        <v>1</v>
      </c>
      <c r="F32" s="53">
        <f>C15/C14</f>
        <v>323.33333333333331</v>
      </c>
      <c r="G32" s="48" t="s">
        <v>208</v>
      </c>
      <c r="I32" s="118" t="s">
        <v>132</v>
      </c>
      <c r="J32" s="13" t="s">
        <v>1</v>
      </c>
      <c r="K32" s="113" t="s">
        <v>256</v>
      </c>
      <c r="L32" s="113"/>
      <c r="M32" s="13" t="s">
        <v>1</v>
      </c>
      <c r="N32" s="147">
        <f>K15/K14</f>
        <v>323.36666666666667</v>
      </c>
      <c r="O32" s="141" t="s">
        <v>208</v>
      </c>
    </row>
    <row r="33" spans="1:15" x14ac:dyDescent="0.25">
      <c r="A33" s="22"/>
      <c r="B33" s="64"/>
      <c r="C33" s="66"/>
      <c r="D33" s="22"/>
      <c r="E33" s="64"/>
      <c r="F33" s="53"/>
      <c r="G33" s="48"/>
      <c r="I33" s="115"/>
      <c r="J33" s="13"/>
      <c r="K33" s="20"/>
      <c r="L33" s="115"/>
      <c r="M33" s="13"/>
      <c r="N33" s="147"/>
      <c r="O33" s="141"/>
    </row>
    <row r="34" spans="1:15" ht="16.5" x14ac:dyDescent="0.3">
      <c r="A34" s="24" t="s">
        <v>133</v>
      </c>
      <c r="B34" s="64" t="s">
        <v>1</v>
      </c>
      <c r="C34" s="73" t="s">
        <v>209</v>
      </c>
      <c r="D34" s="73"/>
      <c r="E34" s="64" t="s">
        <v>1</v>
      </c>
      <c r="F34" s="53">
        <f>C13*F32</f>
        <v>80.833333333333329</v>
      </c>
      <c r="G34" s="48" t="s">
        <v>208</v>
      </c>
      <c r="I34" s="118" t="s">
        <v>133</v>
      </c>
      <c r="J34" s="13" t="s">
        <v>1</v>
      </c>
      <c r="K34" s="113" t="s">
        <v>325</v>
      </c>
      <c r="L34" s="113"/>
      <c r="M34" s="13" t="s">
        <v>1</v>
      </c>
      <c r="N34" s="147">
        <f>K13*N32</f>
        <v>80.841666666666669</v>
      </c>
      <c r="O34" s="141" t="s">
        <v>208</v>
      </c>
    </row>
    <row r="35" spans="1:15" x14ac:dyDescent="0.25">
      <c r="A35" s="22"/>
      <c r="B35" s="64"/>
      <c r="C35" s="66"/>
      <c r="D35" s="22"/>
      <c r="E35" s="64"/>
      <c r="F35" s="53"/>
      <c r="G35" s="48"/>
      <c r="I35" s="115"/>
      <c r="J35" s="13"/>
      <c r="K35" s="20"/>
      <c r="L35" s="115"/>
      <c r="M35" s="13"/>
      <c r="N35" s="147"/>
      <c r="O35" s="141"/>
    </row>
    <row r="36" spans="1:15" ht="16.5" x14ac:dyDescent="0.3">
      <c r="A36" s="24" t="s">
        <v>295</v>
      </c>
      <c r="B36" s="64" t="s">
        <v>1</v>
      </c>
      <c r="C36" s="80" t="s">
        <v>211</v>
      </c>
      <c r="D36" s="80"/>
      <c r="E36" s="64" t="s">
        <v>1</v>
      </c>
      <c r="F36" s="19">
        <f>(F30+F32+F34)*(1.1)</f>
        <v>1124.8783333333333</v>
      </c>
      <c r="G36" s="48" t="s">
        <v>208</v>
      </c>
      <c r="I36" s="118" t="s">
        <v>295</v>
      </c>
      <c r="J36" s="13" t="s">
        <v>1</v>
      </c>
      <c r="K36" s="142" t="s">
        <v>326</v>
      </c>
      <c r="L36" s="142"/>
      <c r="M36" s="13" t="s">
        <v>1</v>
      </c>
      <c r="N36" s="112">
        <f>(N30+N32+N34)*(1.1)</f>
        <v>1124.9241666666669</v>
      </c>
      <c r="O36" s="141" t="s">
        <v>208</v>
      </c>
    </row>
    <row r="37" spans="1:15" x14ac:dyDescent="0.25">
      <c r="A37" s="22"/>
      <c r="B37" s="64"/>
      <c r="C37" s="73"/>
      <c r="D37" s="74"/>
      <c r="E37" s="22"/>
      <c r="F37" s="22"/>
      <c r="G37" s="22"/>
      <c r="I37" s="115"/>
      <c r="J37" s="13"/>
      <c r="K37" s="113"/>
      <c r="L37" s="114"/>
      <c r="M37" s="115"/>
      <c r="N37" s="115"/>
      <c r="O37" s="115"/>
    </row>
    <row r="39" spans="1:15" x14ac:dyDescent="0.25">
      <c r="A39" s="100" t="s">
        <v>478</v>
      </c>
    </row>
    <row r="40" spans="1:15" x14ac:dyDescent="0.25">
      <c r="A40" s="100" t="s">
        <v>479</v>
      </c>
    </row>
    <row r="41" spans="1:15" x14ac:dyDescent="0.25">
      <c r="A41" s="100" t="s">
        <v>480</v>
      </c>
    </row>
    <row r="42" spans="1:15" x14ac:dyDescent="0.25">
      <c r="A42" s="100" t="s">
        <v>481</v>
      </c>
    </row>
    <row r="43" spans="1:15" x14ac:dyDescent="0.25">
      <c r="A43" s="101" t="s">
        <v>482</v>
      </c>
    </row>
  </sheetData>
  <sheetProtection password="E156" sheet="1" objects="1" scenarios="1"/>
  <mergeCells count="24">
    <mergeCell ref="C37:D37"/>
    <mergeCell ref="K37:L37"/>
    <mergeCell ref="A24:C24"/>
    <mergeCell ref="K26:L26"/>
    <mergeCell ref="I28:K28"/>
    <mergeCell ref="K30:L30"/>
    <mergeCell ref="C36:D36"/>
    <mergeCell ref="K36:L36"/>
    <mergeCell ref="A5:F5"/>
    <mergeCell ref="A21:D21"/>
    <mergeCell ref="C32:D32"/>
    <mergeCell ref="K32:L32"/>
    <mergeCell ref="K34:L34"/>
    <mergeCell ref="A28:C28"/>
    <mergeCell ref="C34:D34"/>
    <mergeCell ref="I5:N5"/>
    <mergeCell ref="K19:L19"/>
    <mergeCell ref="I21:L21"/>
    <mergeCell ref="K22:L22"/>
    <mergeCell ref="I24:K24"/>
    <mergeCell ref="C30:D30"/>
    <mergeCell ref="C26:D26"/>
    <mergeCell ref="C22:D22"/>
    <mergeCell ref="C19:D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Revisions</vt:lpstr>
      <vt:lpstr>Nomenclature</vt:lpstr>
      <vt:lpstr>Example 20-2</vt:lpstr>
      <vt:lpstr>Example 20-3</vt:lpstr>
      <vt:lpstr>Example 20-7</vt:lpstr>
      <vt:lpstr>Example 20-10</vt:lpstr>
      <vt:lpstr>Example 20-11</vt:lpstr>
      <vt:lpstr>Example 20-12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Pearson, Herb</dc:creator>
  <cp:lastModifiedBy>Hamilton, Stuart</cp:lastModifiedBy>
  <cp:lastPrinted>2016-12-07T16:51:14Z</cp:lastPrinted>
  <dcterms:created xsi:type="dcterms:W3CDTF">2008-10-23T16:16:23Z</dcterms:created>
  <dcterms:modified xsi:type="dcterms:W3CDTF">2017-04-07T13:50:38Z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-1736007153</vt:i4>
  </property>
  <property fmtid="{D5CDD505-2E9C-101B-9397-08002B2CF9AE}" pid="3" name="_NewReviewCycle">
    <vt:lpwstr/>
  </property>
  <property fmtid="{D5CDD505-2E9C-101B-9397-08002B2CF9AE}" pid="4" name="_EmailSubject">
    <vt:lpwstr>Update on spreadsheets - GPSA Databook</vt:lpwstr>
  </property>
  <property fmtid="{D5CDD505-2E9C-101B-9397-08002B2CF9AE}" pid="5" name="_AuthorEmail">
    <vt:lpwstr>Stuart_Hamilton@xtoenergy.com</vt:lpwstr>
  </property>
  <property fmtid="{D5CDD505-2E9C-101B-9397-08002B2CF9AE}" pid="6" name="_AuthorEmailDisplayName">
    <vt:lpwstr>Hamilton, Stuart</vt:lpwstr>
  </property>
  <property fmtid="{D5CDD505-2E9C-101B-9397-08002B2CF9AE}" pid="7" name="_ReviewingToolsShownOnce">
    <vt:lpwstr/>
  </property>
</Properties>
</file>