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15195" windowHeight="11700" tabRatio="695" activeTab="1"/>
  </bookViews>
  <sheets>
    <sheet name="Revisions" sheetId="6" r:id="rId1"/>
    <sheet name="Nomenclature" sheetId="1" r:id="rId2"/>
    <sheet name="Example 25-1" sheetId="2" r:id="rId3"/>
    <sheet name="Example 25-2" sheetId="3" r:id="rId4"/>
    <sheet name="Example 25-3" sheetId="4" r:id="rId5"/>
  </sheets>
  <calcPr calcId="145621"/>
</workbook>
</file>

<file path=xl/calcChain.xml><?xml version="1.0" encoding="utf-8"?>
<calcChain xmlns="http://schemas.openxmlformats.org/spreadsheetml/2006/main">
  <c r="F21" i="4" l="1"/>
  <c r="M30" i="4"/>
  <c r="C30" i="4" l="1"/>
  <c r="K30" i="4" l="1"/>
  <c r="O23" i="4"/>
  <c r="M23" i="4"/>
  <c r="O22" i="4"/>
  <c r="M22" i="4"/>
  <c r="N21" i="4"/>
  <c r="O21" i="4" s="1"/>
  <c r="L21" i="4"/>
  <c r="M21" i="4" s="1"/>
  <c r="O20" i="4"/>
  <c r="M20" i="4"/>
  <c r="L33" i="3"/>
  <c r="P32" i="3"/>
  <c r="O32" i="3"/>
  <c r="M32" i="3"/>
  <c r="Q32" i="3" s="1"/>
  <c r="R32" i="3" s="1"/>
  <c r="S32" i="3" s="1"/>
  <c r="Q31" i="3"/>
  <c r="R31" i="3" s="1"/>
  <c r="S31" i="3" s="1"/>
  <c r="P31" i="3"/>
  <c r="O31" i="3"/>
  <c r="N31" i="3"/>
  <c r="Q30" i="3"/>
  <c r="R30" i="3" s="1"/>
  <c r="S30" i="3" s="1"/>
  <c r="P30" i="3"/>
  <c r="O30" i="3"/>
  <c r="N30" i="3"/>
  <c r="Q29" i="3"/>
  <c r="R29" i="3" s="1"/>
  <c r="S29" i="3" s="1"/>
  <c r="P29" i="3"/>
  <c r="O29" i="3"/>
  <c r="N29" i="3"/>
  <c r="Q28" i="3"/>
  <c r="R28" i="3" s="1"/>
  <c r="S28" i="3" s="1"/>
  <c r="P28" i="3"/>
  <c r="O28" i="3"/>
  <c r="N28" i="3"/>
  <c r="Q27" i="3"/>
  <c r="R27" i="3" s="1"/>
  <c r="S27" i="3" s="1"/>
  <c r="P27" i="3"/>
  <c r="O27" i="3"/>
  <c r="N27" i="3"/>
  <c r="Q26" i="3"/>
  <c r="R26" i="3" s="1"/>
  <c r="S26" i="3" s="1"/>
  <c r="P26" i="3"/>
  <c r="O26" i="3"/>
  <c r="N26" i="3"/>
  <c r="Q25" i="3"/>
  <c r="R25" i="3" s="1"/>
  <c r="S25" i="3" s="1"/>
  <c r="P25" i="3"/>
  <c r="O25" i="3"/>
  <c r="N25" i="3"/>
  <c r="N24" i="3"/>
  <c r="M24" i="3"/>
  <c r="Q24" i="3" s="1"/>
  <c r="R24" i="3" s="1"/>
  <c r="S24" i="3" s="1"/>
  <c r="Q23" i="3"/>
  <c r="R23" i="3" s="1"/>
  <c r="P23" i="3"/>
  <c r="O23" i="3"/>
  <c r="N23" i="3"/>
  <c r="K14" i="3"/>
  <c r="G23" i="4"/>
  <c r="G22" i="4"/>
  <c r="G20" i="4"/>
  <c r="G21" i="4"/>
  <c r="E22" i="4"/>
  <c r="E23" i="4"/>
  <c r="E20" i="4"/>
  <c r="D21" i="4"/>
  <c r="E21" i="4" s="1"/>
  <c r="A14" i="3"/>
  <c r="G25" i="3"/>
  <c r="H25" i="3" s="1"/>
  <c r="I25" i="3" s="1"/>
  <c r="G26" i="3"/>
  <c r="H26" i="3" s="1"/>
  <c r="I26" i="3" s="1"/>
  <c r="G27" i="3"/>
  <c r="H27" i="3" s="1"/>
  <c r="I27" i="3" s="1"/>
  <c r="G28" i="3"/>
  <c r="H28" i="3" s="1"/>
  <c r="I28" i="3" s="1"/>
  <c r="G29" i="3"/>
  <c r="H29" i="3" s="1"/>
  <c r="I29" i="3" s="1"/>
  <c r="G30" i="3"/>
  <c r="H30" i="3" s="1"/>
  <c r="I30" i="3" s="1"/>
  <c r="G31" i="3"/>
  <c r="H31" i="3" s="1"/>
  <c r="I31" i="3" s="1"/>
  <c r="G23" i="3"/>
  <c r="H23" i="3" s="1"/>
  <c r="E23" i="3"/>
  <c r="F23" i="3"/>
  <c r="E25" i="3"/>
  <c r="F25" i="3"/>
  <c r="E26" i="3"/>
  <c r="F26" i="3"/>
  <c r="E27" i="3"/>
  <c r="F27" i="3"/>
  <c r="E28" i="3"/>
  <c r="F28" i="3"/>
  <c r="E29" i="3"/>
  <c r="F29" i="3"/>
  <c r="E30" i="3"/>
  <c r="F30" i="3"/>
  <c r="E31" i="3"/>
  <c r="F31" i="3"/>
  <c r="D25" i="3"/>
  <c r="D26" i="3"/>
  <c r="D27" i="3"/>
  <c r="D28" i="3"/>
  <c r="D29" i="3"/>
  <c r="D30" i="3"/>
  <c r="D31" i="3"/>
  <c r="D23" i="3"/>
  <c r="C32" i="3"/>
  <c r="G32" i="3" s="1"/>
  <c r="H32" i="3" s="1"/>
  <c r="I32" i="3" s="1"/>
  <c r="C24" i="3"/>
  <c r="G24" i="3" s="1"/>
  <c r="H24" i="3" s="1"/>
  <c r="I24" i="3" s="1"/>
  <c r="B33" i="3"/>
  <c r="L31" i="2"/>
  <c r="L30" i="2"/>
  <c r="L29" i="2"/>
  <c r="I28" i="2"/>
  <c r="K25" i="2"/>
  <c r="K26" i="2" s="1"/>
  <c r="M21" i="2"/>
  <c r="J21" i="2"/>
  <c r="K19" i="2"/>
  <c r="K18" i="2"/>
  <c r="D31" i="2"/>
  <c r="D30" i="2"/>
  <c r="D29" i="2"/>
  <c r="A28" i="2"/>
  <c r="C25" i="2"/>
  <c r="C26" i="2" s="1"/>
  <c r="E21" i="2"/>
  <c r="B21" i="2"/>
  <c r="C19" i="2"/>
  <c r="C18" i="2"/>
  <c r="K23" i="2" l="1"/>
  <c r="K24" i="2" s="1"/>
  <c r="L32" i="2" s="1"/>
  <c r="L34" i="2" s="1"/>
  <c r="L35" i="2" s="1"/>
  <c r="O30" i="4"/>
  <c r="R33" i="3"/>
  <c r="O24" i="3"/>
  <c r="C23" i="2"/>
  <c r="C24" i="2" s="1"/>
  <c r="D32" i="2" s="1"/>
  <c r="D34" i="2" s="1"/>
  <c r="D35" i="2" s="1"/>
  <c r="P24" i="3"/>
  <c r="P33" i="3" s="1"/>
  <c r="O33" i="3"/>
  <c r="N32" i="3"/>
  <c r="N33" i="3" s="1"/>
  <c r="S23" i="3"/>
  <c r="S33" i="3" s="1"/>
  <c r="G30" i="4"/>
  <c r="E30" i="4"/>
  <c r="F32" i="3"/>
  <c r="F24" i="3"/>
  <c r="D32" i="3"/>
  <c r="D24" i="3"/>
  <c r="E32" i="3"/>
  <c r="E24" i="3"/>
  <c r="I23" i="3"/>
  <c r="I33" i="3" s="1"/>
  <c r="H33" i="3"/>
  <c r="M34" i="4" l="1"/>
  <c r="A15" i="3"/>
  <c r="K15" i="3"/>
  <c r="E33" i="3"/>
  <c r="D33" i="3"/>
  <c r="F33" i="3"/>
  <c r="E34" i="4"/>
</calcChain>
</file>

<file path=xl/sharedStrings.xml><?xml version="1.0" encoding="utf-8"?>
<sst xmlns="http://schemas.openxmlformats.org/spreadsheetml/2006/main" count="351" uniqueCount="141">
  <si>
    <t>=</t>
  </si>
  <si>
    <t>L</t>
  </si>
  <si>
    <t>V</t>
  </si>
  <si>
    <t>Nomenclature</t>
  </si>
  <si>
    <t>°F</t>
  </si>
  <si>
    <t>R</t>
  </si>
  <si>
    <t>KEY</t>
  </si>
  <si>
    <t>Example calculation from the book</t>
  </si>
  <si>
    <t>Application worksheet for user to fill out</t>
  </si>
  <si>
    <t>Numbers that must be filled in according to the user's data and specific situation (also includes numbers from graphs and charts)</t>
  </si>
  <si>
    <t>FIG. 25-1</t>
  </si>
  <si>
    <t>Ki</t>
  </si>
  <si>
    <t>ratio of moles of liquid to moles of total mixture</t>
  </si>
  <si>
    <t>N</t>
  </si>
  <si>
    <t>mole fraction in the total mixture or system</t>
  </si>
  <si>
    <t>ω</t>
  </si>
  <si>
    <t>acentric factor</t>
  </si>
  <si>
    <t>P</t>
  </si>
  <si>
    <t>absolute pressure, psia</t>
  </si>
  <si>
    <t>convergence pressure, psia</t>
  </si>
  <si>
    <t>P*</t>
  </si>
  <si>
    <t>vapor pressure, psia</t>
  </si>
  <si>
    <t>T</t>
  </si>
  <si>
    <t>temperature, °R or °F</t>
  </si>
  <si>
    <t>ratio of moles of vapor to moles of total pressure</t>
  </si>
  <si>
    <t>mole fraction of component I in the liquid phase</t>
  </si>
  <si>
    <t>mole fraction of component I in the vapor phase</t>
  </si>
  <si>
    <t>Subscripts</t>
  </si>
  <si>
    <t>i</t>
  </si>
  <si>
    <t>component</t>
  </si>
  <si>
    <r>
      <t>K</t>
    </r>
    <r>
      <rPr>
        <vertAlign val="subscript"/>
        <sz val="10"/>
        <rFont val="Times New Roman"/>
        <family val="1"/>
      </rPr>
      <t>i</t>
    </r>
  </si>
  <si>
    <r>
      <t>P</t>
    </r>
    <r>
      <rPr>
        <vertAlign val="subscript"/>
        <sz val="10"/>
        <rFont val="Times New Roman"/>
        <family val="1"/>
      </rPr>
      <t>k</t>
    </r>
  </si>
  <si>
    <r>
      <t>equilibrium ratio, y</t>
    </r>
    <r>
      <rPr>
        <vertAlign val="subscript"/>
        <sz val="10"/>
        <rFont val="Times New Roman"/>
        <family val="1"/>
      </rPr>
      <t>i</t>
    </r>
    <r>
      <rPr>
        <sz val="10"/>
        <rFont val="Times New Roman"/>
        <family val="1"/>
      </rPr>
      <t>/x</t>
    </r>
    <r>
      <rPr>
        <vertAlign val="subscript"/>
        <sz val="10"/>
        <rFont val="Times New Roman"/>
        <family val="1"/>
      </rPr>
      <t>i</t>
    </r>
  </si>
  <si>
    <r>
      <t>x</t>
    </r>
    <r>
      <rPr>
        <vertAlign val="subscript"/>
        <sz val="10"/>
        <rFont val="Times New Roman"/>
        <family val="1"/>
      </rPr>
      <t>i</t>
    </r>
  </si>
  <si>
    <r>
      <t>y</t>
    </r>
    <r>
      <rPr>
        <vertAlign val="subscript"/>
        <sz val="10"/>
        <rFont val="Times New Roman"/>
        <family val="1"/>
      </rPr>
      <t>i</t>
    </r>
  </si>
  <si>
    <r>
      <t xml:space="preserve">universal gas constant, 
(psia </t>
    </r>
    <r>
      <rPr>
        <sz val="10"/>
        <rFont val="Symbol"/>
        <family val="1"/>
        <charset val="2"/>
      </rPr>
      <t>·</t>
    </r>
    <r>
      <rPr>
        <sz val="10"/>
        <rFont val="Times New Roman"/>
        <family val="1"/>
      </rPr>
      <t xml:space="preserve"> cu ft)/(lbmole </t>
    </r>
    <r>
      <rPr>
        <sz val="10"/>
        <rFont val="Symbol"/>
        <family val="1"/>
        <charset val="2"/>
      </rPr>
      <t xml:space="preserve">· </t>
    </r>
    <r>
      <rPr>
        <sz val="10"/>
        <rFont val="Calibri"/>
        <family val="2"/>
      </rPr>
      <t>°</t>
    </r>
    <r>
      <rPr>
        <sz val="10"/>
        <rFont val="Times New Roman"/>
        <family val="1"/>
      </rPr>
      <t>R)</t>
    </r>
  </si>
  <si>
    <r>
      <t>Example 25-1</t>
    </r>
    <r>
      <rPr>
        <sz val="11"/>
        <rFont val="Times New Roman"/>
        <family val="1"/>
      </rPr>
      <t xml:space="preserve"> -- Binary System Calculation</t>
    </r>
  </si>
  <si>
    <t>Temperature</t>
  </si>
  <si>
    <t>Pressure</t>
  </si>
  <si>
    <t>psia</t>
  </si>
  <si>
    <t>Methane</t>
  </si>
  <si>
    <t>lb moles</t>
  </si>
  <si>
    <t>Ethane</t>
  </si>
  <si>
    <t>A mixture is put under the following conditions:</t>
  </si>
  <si>
    <t>How many moles are in the vapor phase and how many in the liquid phase?</t>
  </si>
  <si>
    <t>Component 1</t>
  </si>
  <si>
    <t>Component 2</t>
  </si>
  <si>
    <r>
      <t>K</t>
    </r>
    <r>
      <rPr>
        <vertAlign val="subscript"/>
        <sz val="11"/>
        <rFont val="Times New Roman"/>
        <family val="1"/>
      </rPr>
      <t>1</t>
    </r>
  </si>
  <si>
    <r>
      <t>K</t>
    </r>
    <r>
      <rPr>
        <vertAlign val="subscript"/>
        <sz val="11"/>
        <rFont val="Times New Roman"/>
        <family val="1"/>
      </rPr>
      <t>2</t>
    </r>
    <r>
      <rPr>
        <sz val="11"/>
        <color theme="1"/>
        <rFont val="Calibri"/>
        <family val="2"/>
        <scheme val="minor"/>
      </rPr>
      <t/>
    </r>
  </si>
  <si>
    <r>
      <t>From the definition of K</t>
    </r>
    <r>
      <rPr>
        <vertAlign val="subscript"/>
        <sz val="11"/>
        <rFont val="Times New Roman"/>
        <family val="1"/>
      </rPr>
      <t>i</t>
    </r>
    <r>
      <rPr>
        <sz val="11"/>
        <rFont val="Times New Roman"/>
        <family val="1"/>
      </rPr>
      <t>-value, Eq. 25-1:</t>
    </r>
  </si>
  <si>
    <r>
      <t>K</t>
    </r>
    <r>
      <rPr>
        <vertAlign val="subscript"/>
        <sz val="11"/>
        <rFont val="Times New Roman"/>
        <family val="1"/>
      </rPr>
      <t>1</t>
    </r>
    <r>
      <rPr>
        <sz val="11"/>
        <rFont val="Times New Roman"/>
        <family val="1"/>
      </rPr>
      <t xml:space="preserve"> = y</t>
    </r>
    <r>
      <rPr>
        <vertAlign val="subscript"/>
        <sz val="11"/>
        <rFont val="Times New Roman"/>
        <family val="1"/>
      </rPr>
      <t>1</t>
    </r>
    <r>
      <rPr>
        <sz val="11"/>
        <rFont val="Times New Roman"/>
        <family val="1"/>
      </rPr>
      <t>/x</t>
    </r>
    <r>
      <rPr>
        <vertAlign val="subscript"/>
        <sz val="11"/>
        <rFont val="Times New Roman"/>
        <family val="1"/>
      </rPr>
      <t>1</t>
    </r>
  </si>
  <si>
    <r>
      <t>K</t>
    </r>
    <r>
      <rPr>
        <vertAlign val="subscript"/>
        <sz val="11"/>
        <rFont val="Times New Roman"/>
        <family val="1"/>
      </rPr>
      <t>2</t>
    </r>
    <r>
      <rPr>
        <sz val="11"/>
        <rFont val="Times New Roman"/>
        <family val="1"/>
      </rPr>
      <t xml:space="preserve"> = y</t>
    </r>
    <r>
      <rPr>
        <vertAlign val="subscript"/>
        <sz val="11"/>
        <rFont val="Times New Roman"/>
        <family val="1"/>
      </rPr>
      <t>2</t>
    </r>
    <r>
      <rPr>
        <sz val="11"/>
        <rFont val="Times New Roman"/>
        <family val="1"/>
      </rPr>
      <t>/x</t>
    </r>
    <r>
      <rPr>
        <vertAlign val="subscript"/>
        <sz val="11"/>
        <rFont val="Times New Roman"/>
        <family val="1"/>
      </rPr>
      <t>2</t>
    </r>
    <r>
      <rPr>
        <sz val="11"/>
        <color theme="1"/>
        <rFont val="Calibri"/>
        <family val="2"/>
        <scheme val="minor"/>
      </rPr>
      <t/>
    </r>
  </si>
  <si>
    <r>
      <t>For a binary system, x</t>
    </r>
    <r>
      <rPr>
        <vertAlign val="subscript"/>
        <sz val="11"/>
        <rFont val="Times New Roman"/>
        <family val="1"/>
      </rPr>
      <t>1</t>
    </r>
    <r>
      <rPr>
        <sz val="11"/>
        <rFont val="Times New Roman"/>
        <family val="1"/>
      </rPr>
      <t xml:space="preserve"> + x</t>
    </r>
    <r>
      <rPr>
        <vertAlign val="subscript"/>
        <sz val="11"/>
        <rFont val="Times New Roman"/>
        <family val="1"/>
      </rPr>
      <t>2</t>
    </r>
    <r>
      <rPr>
        <sz val="11"/>
        <rFont val="Times New Roman"/>
        <family val="1"/>
      </rPr>
      <t xml:space="preserve"> = 1 and y</t>
    </r>
    <r>
      <rPr>
        <vertAlign val="subscript"/>
        <sz val="11"/>
        <rFont val="Times New Roman"/>
        <family val="1"/>
      </rPr>
      <t>1</t>
    </r>
    <r>
      <rPr>
        <sz val="11"/>
        <rFont val="Times New Roman"/>
        <family val="1"/>
      </rPr>
      <t xml:space="preserve"> + y</t>
    </r>
    <r>
      <rPr>
        <vertAlign val="subscript"/>
        <sz val="11"/>
        <rFont val="Times New Roman"/>
        <family val="1"/>
      </rPr>
      <t>2</t>
    </r>
    <r>
      <rPr>
        <sz val="11"/>
        <rFont val="Times New Roman"/>
        <family val="1"/>
      </rPr>
      <t xml:space="preserve"> = 1, so</t>
    </r>
  </si>
  <si>
    <r>
      <t>(1-y</t>
    </r>
    <r>
      <rPr>
        <vertAlign val="subscript"/>
        <sz val="11"/>
        <rFont val="Times New Roman"/>
        <family val="1"/>
      </rPr>
      <t>1</t>
    </r>
    <r>
      <rPr>
        <sz val="11"/>
        <rFont val="Times New Roman"/>
        <family val="1"/>
      </rPr>
      <t>)/(1-x</t>
    </r>
    <r>
      <rPr>
        <vertAlign val="subscript"/>
        <sz val="11"/>
        <rFont val="Times New Roman"/>
        <family val="1"/>
      </rPr>
      <t>1</t>
    </r>
    <r>
      <rPr>
        <sz val="11"/>
        <rFont val="Times New Roman"/>
        <family val="1"/>
      </rPr>
      <t xml:space="preserve">) = </t>
    </r>
  </si>
  <si>
    <t>and</t>
  </si>
  <si>
    <r>
      <t>(1-y</t>
    </r>
    <r>
      <rPr>
        <vertAlign val="subscript"/>
        <sz val="11"/>
        <rFont val="Times New Roman"/>
        <family val="1"/>
      </rPr>
      <t>2</t>
    </r>
    <r>
      <rPr>
        <sz val="11"/>
        <rFont val="Times New Roman"/>
        <family val="1"/>
      </rPr>
      <t>)/(1-x</t>
    </r>
    <r>
      <rPr>
        <vertAlign val="subscript"/>
        <sz val="11"/>
        <rFont val="Times New Roman"/>
        <family val="1"/>
      </rPr>
      <t>2</t>
    </r>
    <r>
      <rPr>
        <sz val="11"/>
        <rFont val="Times New Roman"/>
        <family val="1"/>
      </rPr>
      <t xml:space="preserve">) = </t>
    </r>
  </si>
  <si>
    <t>Solving the above equations simultaneously:</t>
  </si>
  <si>
    <r>
      <t>x</t>
    </r>
    <r>
      <rPr>
        <vertAlign val="subscript"/>
        <sz val="11"/>
        <rFont val="Times New Roman"/>
        <family val="1"/>
      </rPr>
      <t>1</t>
    </r>
  </si>
  <si>
    <r>
      <t>y</t>
    </r>
    <r>
      <rPr>
        <vertAlign val="subscript"/>
        <sz val="11"/>
        <rFont val="Times New Roman"/>
        <family val="1"/>
      </rPr>
      <t>1</t>
    </r>
  </si>
  <si>
    <r>
      <t>x</t>
    </r>
    <r>
      <rPr>
        <vertAlign val="subscript"/>
        <sz val="11"/>
        <rFont val="Times New Roman"/>
        <family val="1"/>
      </rPr>
      <t>2</t>
    </r>
  </si>
  <si>
    <r>
      <t>y</t>
    </r>
    <r>
      <rPr>
        <vertAlign val="subscript"/>
        <sz val="11"/>
        <rFont val="Times New Roman"/>
        <family val="1"/>
      </rPr>
      <t>2</t>
    </r>
  </si>
  <si>
    <t>To find the amount of vapor in the mixture, let v denote the number of lb moles of vapor.</t>
  </si>
  <si>
    <r>
      <rPr>
        <sz val="11"/>
        <rFont val="Symbol"/>
        <family val="1"/>
        <charset val="2"/>
      </rPr>
      <t>S</t>
    </r>
    <r>
      <rPr>
        <sz val="11"/>
        <rFont val="Times New Roman"/>
        <family val="1"/>
      </rPr>
      <t xml:space="preserve"> lb moles for component 1 + 2 = </t>
    </r>
  </si>
  <si>
    <r>
      <t>x</t>
    </r>
    <r>
      <rPr>
        <vertAlign val="subscript"/>
        <sz val="11"/>
        <rFont val="Times New Roman"/>
        <family val="1"/>
      </rPr>
      <t>1</t>
    </r>
    <r>
      <rPr>
        <sz val="11"/>
        <rFont val="Times New Roman"/>
        <family val="1"/>
      </rPr>
      <t xml:space="preserve"> + y</t>
    </r>
    <r>
      <rPr>
        <vertAlign val="subscript"/>
        <sz val="11"/>
        <rFont val="Times New Roman"/>
        <family val="1"/>
      </rPr>
      <t>1</t>
    </r>
    <r>
      <rPr>
        <sz val="11"/>
        <rFont val="Times New Roman"/>
        <family val="1"/>
      </rPr>
      <t xml:space="preserve"> </t>
    </r>
  </si>
  <si>
    <r>
      <t>(y</t>
    </r>
    <r>
      <rPr>
        <vertAlign val="subscript"/>
        <sz val="11"/>
        <rFont val="Times New Roman"/>
        <family val="1"/>
      </rPr>
      <t>1</t>
    </r>
    <r>
      <rPr>
        <sz val="11"/>
        <rFont val="Times New Roman"/>
        <family val="1"/>
      </rPr>
      <t xml:space="preserve"> * v) + (x</t>
    </r>
    <r>
      <rPr>
        <vertAlign val="subscript"/>
        <sz val="11"/>
        <rFont val="Times New Roman"/>
        <family val="1"/>
      </rPr>
      <t>1</t>
    </r>
    <r>
      <rPr>
        <sz val="11"/>
        <rFont val="Times New Roman"/>
        <family val="1"/>
      </rPr>
      <t xml:space="preserve"> * [100 - v])</t>
    </r>
  </si>
  <si>
    <t>v</t>
  </si>
  <si>
    <t>Vapor</t>
  </si>
  <si>
    <t>Liquid</t>
  </si>
  <si>
    <t>The mixture consists of:</t>
  </si>
  <si>
    <r>
      <t>K</t>
    </r>
    <r>
      <rPr>
        <vertAlign val="subscript"/>
        <sz val="11"/>
        <rFont val="Times New Roman"/>
        <family val="1"/>
      </rPr>
      <t>2</t>
    </r>
  </si>
  <si>
    <r>
      <t>K</t>
    </r>
    <r>
      <rPr>
        <vertAlign val="subscript"/>
        <sz val="11"/>
        <rFont val="Times New Roman"/>
        <family val="1"/>
      </rPr>
      <t>2</t>
    </r>
    <r>
      <rPr>
        <sz val="11"/>
        <rFont val="Times New Roman"/>
        <family val="1"/>
      </rPr>
      <t xml:space="preserve"> = y</t>
    </r>
    <r>
      <rPr>
        <vertAlign val="subscript"/>
        <sz val="11"/>
        <rFont val="Times New Roman"/>
        <family val="1"/>
      </rPr>
      <t>2</t>
    </r>
    <r>
      <rPr>
        <sz val="11"/>
        <rFont val="Times New Roman"/>
        <family val="1"/>
      </rPr>
      <t>/x</t>
    </r>
    <r>
      <rPr>
        <vertAlign val="subscript"/>
        <sz val="11"/>
        <rFont val="Times New Roman"/>
        <family val="1"/>
      </rPr>
      <t>2</t>
    </r>
  </si>
  <si>
    <t>Therefore, v</t>
  </si>
  <si>
    <r>
      <t>Example 25-2</t>
    </r>
    <r>
      <rPr>
        <sz val="11"/>
        <rFont val="Times New Roman"/>
        <family val="1"/>
      </rPr>
      <t xml:space="preserve"> -- Flash Calculation</t>
    </r>
  </si>
  <si>
    <r>
      <t>Application 25-2</t>
    </r>
    <r>
      <rPr>
        <sz val="11"/>
        <rFont val="Times New Roman"/>
        <family val="1"/>
      </rPr>
      <t xml:space="preserve"> -- Flash Calculation</t>
    </r>
  </si>
  <si>
    <t>A typical high pressure separator gas is cooled to liquefy heavier hydrocarbons prior to cooling to a lower temperature where these components would freeze out as solids.</t>
  </si>
  <si>
    <t>TOTALS</t>
  </si>
  <si>
    <r>
      <t>C</t>
    </r>
    <r>
      <rPr>
        <vertAlign val="subscript"/>
        <sz val="11"/>
        <rFont val="Times New Roman"/>
        <family val="1"/>
      </rPr>
      <t>1</t>
    </r>
  </si>
  <si>
    <r>
      <t>C</t>
    </r>
    <r>
      <rPr>
        <vertAlign val="subscript"/>
        <sz val="11"/>
        <rFont val="Times New Roman"/>
        <family val="1"/>
      </rPr>
      <t>2</t>
    </r>
  </si>
  <si>
    <r>
      <t>C</t>
    </r>
    <r>
      <rPr>
        <vertAlign val="subscript"/>
        <sz val="11"/>
        <rFont val="Times New Roman"/>
        <family val="1"/>
      </rPr>
      <t>3</t>
    </r>
  </si>
  <si>
    <r>
      <t>iC</t>
    </r>
    <r>
      <rPr>
        <vertAlign val="subscript"/>
        <sz val="11"/>
        <rFont val="Times New Roman"/>
        <family val="1"/>
      </rPr>
      <t>5</t>
    </r>
  </si>
  <si>
    <r>
      <t>nC</t>
    </r>
    <r>
      <rPr>
        <vertAlign val="subscript"/>
        <sz val="11"/>
        <rFont val="Times New Roman"/>
        <family val="1"/>
      </rPr>
      <t>4</t>
    </r>
  </si>
  <si>
    <r>
      <t>iC</t>
    </r>
    <r>
      <rPr>
        <vertAlign val="subscript"/>
        <sz val="11"/>
        <rFont val="Times New Roman"/>
        <family val="1"/>
      </rPr>
      <t>4</t>
    </r>
  </si>
  <si>
    <r>
      <t>C</t>
    </r>
    <r>
      <rPr>
        <vertAlign val="subscript"/>
        <sz val="11"/>
        <rFont val="Times New Roman"/>
        <family val="1"/>
      </rPr>
      <t>8</t>
    </r>
  </si>
  <si>
    <r>
      <t>nC</t>
    </r>
    <r>
      <rPr>
        <vertAlign val="subscript"/>
        <sz val="11"/>
        <rFont val="Times New Roman"/>
        <family val="1"/>
      </rPr>
      <t>5</t>
    </r>
  </si>
  <si>
    <r>
      <t>C</t>
    </r>
    <r>
      <rPr>
        <vertAlign val="subscript"/>
        <sz val="11"/>
        <rFont val="Times New Roman"/>
        <family val="1"/>
      </rPr>
      <t>7*</t>
    </r>
  </si>
  <si>
    <r>
      <t>C</t>
    </r>
    <r>
      <rPr>
        <vertAlign val="subscript"/>
        <sz val="11"/>
        <rFont val="Times New Roman"/>
        <family val="1"/>
      </rPr>
      <t>7</t>
    </r>
    <r>
      <rPr>
        <sz val="11"/>
        <rFont val="Times New Roman"/>
        <family val="1"/>
      </rPr>
      <t>*</t>
    </r>
  </si>
  <si>
    <r>
      <t>CO</t>
    </r>
    <r>
      <rPr>
        <vertAlign val="subscript"/>
        <sz val="11"/>
        <rFont val="Times New Roman"/>
        <family val="1"/>
      </rPr>
      <t>2</t>
    </r>
    <r>
      <rPr>
        <sz val="11"/>
        <rFont val="Times New Roman"/>
        <family val="1"/>
      </rPr>
      <t>**</t>
    </r>
  </si>
  <si>
    <t>Feed Composition</t>
  </si>
  <si>
    <t>Component</t>
  </si>
  <si>
    <r>
      <t>N</t>
    </r>
    <r>
      <rPr>
        <vertAlign val="subscript"/>
        <sz val="11"/>
        <rFont val="Times New Roman"/>
        <family val="1"/>
      </rPr>
      <t>i</t>
    </r>
  </si>
  <si>
    <r>
      <t>N</t>
    </r>
    <r>
      <rPr>
        <vertAlign val="subscript"/>
        <sz val="11"/>
        <rFont val="Times New Roman"/>
        <family val="1"/>
      </rPr>
      <t>i</t>
    </r>
    <r>
      <rPr>
        <sz val="11"/>
        <rFont val="Times New Roman"/>
        <family val="1"/>
      </rPr>
      <t>/(L+VK</t>
    </r>
    <r>
      <rPr>
        <vertAlign val="subscript"/>
        <sz val="11"/>
        <rFont val="Times New Roman"/>
        <family val="1"/>
      </rPr>
      <t>i</t>
    </r>
    <r>
      <rPr>
        <sz val="11"/>
        <rFont val="Times New Roman"/>
        <family val="1"/>
      </rPr>
      <t>)</t>
    </r>
  </si>
  <si>
    <t>L+VKi</t>
  </si>
  <si>
    <r>
      <t>y</t>
    </r>
    <r>
      <rPr>
        <vertAlign val="subscript"/>
        <sz val="11"/>
        <rFont val="Times New Roman"/>
        <family val="1"/>
      </rPr>
      <t>i</t>
    </r>
  </si>
  <si>
    <r>
      <t>x</t>
    </r>
    <r>
      <rPr>
        <vertAlign val="subscript"/>
        <sz val="11"/>
        <rFont val="Times New Roman"/>
        <family val="1"/>
      </rPr>
      <t>i</t>
    </r>
    <r>
      <rPr>
        <sz val="11"/>
        <rFont val="Times New Roman"/>
        <family val="1"/>
      </rPr>
      <t xml:space="preserve"> = N</t>
    </r>
    <r>
      <rPr>
        <vertAlign val="subscript"/>
        <sz val="11"/>
        <rFont val="Times New Roman"/>
        <family val="1"/>
      </rPr>
      <t>i</t>
    </r>
    <r>
      <rPr>
        <sz val="11"/>
        <rFont val="Times New Roman"/>
        <family val="1"/>
      </rPr>
      <t>/(L+VK</t>
    </r>
    <r>
      <rPr>
        <vertAlign val="subscript"/>
        <sz val="11"/>
        <rFont val="Times New Roman"/>
        <family val="1"/>
      </rPr>
      <t>i</t>
    </r>
    <r>
      <rPr>
        <sz val="11"/>
        <rFont val="Times New Roman"/>
        <family val="1"/>
      </rPr>
      <t>)</t>
    </r>
  </si>
  <si>
    <t>Column</t>
  </si>
  <si>
    <r>
      <t>** K</t>
    </r>
    <r>
      <rPr>
        <vertAlign val="subscript"/>
        <sz val="11"/>
        <rFont val="Times New Roman"/>
        <family val="1"/>
      </rPr>
      <t>CO2</t>
    </r>
    <r>
      <rPr>
        <sz val="11"/>
        <rFont val="Times New Roman"/>
        <family val="1"/>
      </rPr>
      <t xml:space="preserve"> = sq.rt (K</t>
    </r>
    <r>
      <rPr>
        <vertAlign val="subscript"/>
        <sz val="11"/>
        <rFont val="Times New Roman"/>
        <family val="1"/>
      </rPr>
      <t>C1</t>
    </r>
    <r>
      <rPr>
        <sz val="11"/>
        <rFont val="Times New Roman"/>
        <family val="1"/>
      </rPr>
      <t xml:space="preserve"> </t>
    </r>
    <r>
      <rPr>
        <sz val="11"/>
        <rFont val="Symbol"/>
        <family val="1"/>
        <charset val="2"/>
      </rPr>
      <t>·</t>
    </r>
    <r>
      <rPr>
        <sz val="11"/>
        <rFont val="Times New Roman"/>
        <family val="1"/>
      </rPr>
      <t xml:space="preserve"> K</t>
    </r>
    <r>
      <rPr>
        <vertAlign val="subscript"/>
        <sz val="11"/>
        <rFont val="Times New Roman"/>
        <family val="1"/>
      </rPr>
      <t>C2</t>
    </r>
    <r>
      <rPr>
        <sz val="11"/>
        <rFont val="Times New Roman"/>
        <family val="1"/>
      </rPr>
      <t>)</t>
    </r>
  </si>
  <si>
    <t>Final value of L from plot below =</t>
  </si>
  <si>
    <t>Solution Steps</t>
  </si>
  <si>
    <t xml:space="preserve">The feed gas composition is given in Column 1. The flash equation, 25-5, is solved for three estimated values of L as shown in Columns 3, 4, and 5.  </t>
  </si>
  <si>
    <t>What is the ratio of moles of liquid to the moles of the total mixture under these conditions?</t>
  </si>
  <si>
    <r>
      <t xml:space="preserve">[Note: The trial values used for L should bracket </t>
    </r>
    <r>
      <rPr>
        <sz val="11"/>
        <rFont val="Symbol"/>
        <family val="1"/>
        <charset val="2"/>
      </rPr>
      <t>S</t>
    </r>
    <r>
      <rPr>
        <sz val="11"/>
        <rFont val="Times New Roman"/>
        <family val="1"/>
      </rPr>
      <t>(N</t>
    </r>
    <r>
      <rPr>
        <vertAlign val="subscript"/>
        <sz val="11"/>
        <rFont val="Times New Roman"/>
        <family val="1"/>
      </rPr>
      <t>i</t>
    </r>
    <r>
      <rPr>
        <sz val="11"/>
        <rFont val="Times New Roman"/>
        <family val="1"/>
      </rPr>
      <t>/(L+VK</t>
    </r>
    <r>
      <rPr>
        <vertAlign val="subscript"/>
        <sz val="11"/>
        <rFont val="Times New Roman"/>
        <family val="1"/>
      </rPr>
      <t>i</t>
    </r>
    <r>
      <rPr>
        <sz val="11"/>
        <rFont val="Times New Roman"/>
        <family val="1"/>
      </rPr>
      <t xml:space="preserve">) [Calculated Total] = 1.00.  If not, chose different values.  When you have three acceptable values, please enter them in numerical order in Cells D20 - E20 in order to have unidirectional line in the plot below.  This will assist identifying the value of L where the line crosses </t>
    </r>
    <r>
      <rPr>
        <sz val="11"/>
        <rFont val="Symbol"/>
        <family val="1"/>
        <charset val="2"/>
      </rPr>
      <t>S</t>
    </r>
    <r>
      <rPr>
        <sz val="11"/>
        <rFont val="Times New Roman"/>
        <family val="1"/>
      </rPr>
      <t>(x</t>
    </r>
    <r>
      <rPr>
        <vertAlign val="subscript"/>
        <sz val="11"/>
        <rFont val="Times New Roman"/>
        <family val="1"/>
      </rPr>
      <t>i</t>
    </r>
    <r>
      <rPr>
        <sz val="11"/>
        <rFont val="Times New Roman"/>
        <family val="1"/>
      </rPr>
      <t>) = 1.00.]</t>
    </r>
  </si>
  <si>
    <t>Find the temperature at which the gas starts to condense. (Dew Point)</t>
  </si>
  <si>
    <t>Feed</t>
  </si>
  <si>
    <t xml:space="preserve">S = </t>
  </si>
  <si>
    <t>These charts show the vapor-liquid equilibrium ratio, Ki, for use in example and approximate flash calculations. The charts do not give accurate answers, particularly in the case of nitrogen. They are included only for illustrative purposes and to support example flash calculations and quick estimation of K-values in other hand calculations. These charts should not be used in design calculations.</t>
  </si>
  <si>
    <t>Previous editions of this data book presented extensive sets of K-data based upon the GPA Convergence Pressure, Pk, method.  A component’s K-data is a strong function of temperature and pressure and a weaker function of composition. The convergence pressure method recognizes composition effects in predicting K-data. The convergence pressure technique can be used in hand calculations, and it is still available as computer correlations for K-data prediction.</t>
  </si>
  <si>
    <t>Availability of computers, coupled with the more refined Kvalue correlations in modern process simulators, has made the previous GPA convergence pressure charts outdated. Complete sets of these charts are available from GPA as a Technical Paper, TP-22.</t>
  </si>
  <si>
    <t>NOTE</t>
  </si>
  <si>
    <r>
      <t>P</t>
    </r>
    <r>
      <rPr>
        <vertAlign val="subscript"/>
        <sz val="11"/>
        <rFont val="Times New Roman"/>
        <family val="1"/>
      </rPr>
      <t>k</t>
    </r>
    <r>
      <rPr>
        <sz val="11"/>
        <rFont val="Times New Roman"/>
        <family val="1"/>
      </rPr>
      <t xml:space="preserve"> = </t>
    </r>
  </si>
  <si>
    <t>Trial values of L (note: V + L = 1) =</t>
  </si>
  <si>
    <t>A gas stream is being cooled in a heat exchanger.   The initial conditions are:</t>
  </si>
  <si>
    <r>
      <t>The equation for dew point conditions (</t>
    </r>
    <r>
      <rPr>
        <sz val="11"/>
        <rFont val="Symbol"/>
        <family val="1"/>
        <charset val="2"/>
      </rPr>
      <t>S</t>
    </r>
    <r>
      <rPr>
        <sz val="11"/>
        <rFont val="Times New Roman"/>
        <family val="1"/>
      </rPr>
      <t>N</t>
    </r>
    <r>
      <rPr>
        <vertAlign val="subscript"/>
        <sz val="11"/>
        <rFont val="Times New Roman"/>
        <family val="1"/>
      </rPr>
      <t>i</t>
    </r>
    <r>
      <rPr>
        <sz val="11"/>
        <rFont val="Times New Roman"/>
        <family val="1"/>
      </rPr>
      <t>/K</t>
    </r>
    <r>
      <rPr>
        <vertAlign val="subscript"/>
        <sz val="11"/>
        <rFont val="Times New Roman"/>
        <family val="1"/>
      </rPr>
      <t>i</t>
    </r>
    <r>
      <rPr>
        <sz val="11"/>
        <rFont val="Times New Roman"/>
        <family val="1"/>
      </rPr>
      <t xml:space="preserve"> = 1.0) is solved for two estimated dew point temperatures.  By interpolation, the temperature at which N</t>
    </r>
    <r>
      <rPr>
        <vertAlign val="subscript"/>
        <sz val="11"/>
        <rFont val="Times New Roman"/>
        <family val="1"/>
      </rPr>
      <t>i</t>
    </r>
    <r>
      <rPr>
        <sz val="11"/>
        <rFont val="Times New Roman"/>
        <family val="1"/>
      </rPr>
      <t>/K</t>
    </r>
    <r>
      <rPr>
        <vertAlign val="subscript"/>
        <sz val="11"/>
        <rFont val="Times New Roman"/>
        <family val="1"/>
      </rPr>
      <t>i</t>
    </r>
    <r>
      <rPr>
        <sz val="11"/>
        <rFont val="Times New Roman"/>
        <family val="1"/>
      </rPr>
      <t xml:space="preserve"> = 1.00 is estimated below.  </t>
    </r>
  </si>
  <si>
    <r>
      <t xml:space="preserve">[Note: The trial values used for dew point temperature should bracket </t>
    </r>
    <r>
      <rPr>
        <sz val="11"/>
        <rFont val="Symbol"/>
        <family val="1"/>
        <charset val="2"/>
      </rPr>
      <t>S</t>
    </r>
    <r>
      <rPr>
        <sz val="11"/>
        <rFont val="Times New Roman"/>
        <family val="1"/>
      </rPr>
      <t>(Ni/Ki) = 1.00.  If not, chose different values.]</t>
    </r>
  </si>
  <si>
    <r>
      <rPr>
        <i/>
        <sz val="11"/>
        <rFont val="Times New Roman"/>
        <family val="1"/>
      </rPr>
      <t>Note that the heaviest component is quite important in dew point calculations.  For more complex mixtures, the characterization of the heavy fraction as a pseudocomponent such as hexane or octane will have a significant effect on dew point calculations.</t>
    </r>
    <r>
      <rPr>
        <sz val="11"/>
        <rFont val="Times New Roman"/>
        <family val="1"/>
      </rPr>
      <t xml:space="preserve"> </t>
    </r>
  </si>
  <si>
    <t xml:space="preserve">Note that the heaviest component is quite important in dew point calculations.  For more complex mixtures, the characterization of the heavy fraction as a pseudocomponent such as hexane or octane will have a significant effect on dew point calculations. </t>
  </si>
  <si>
    <r>
      <t>* C</t>
    </r>
    <r>
      <rPr>
        <vertAlign val="subscript"/>
        <sz val="11"/>
        <rFont val="Times New Roman"/>
        <family val="1"/>
      </rPr>
      <t>7</t>
    </r>
    <r>
      <rPr>
        <sz val="11"/>
        <rFont val="Times New Roman"/>
        <family val="1"/>
      </rPr>
      <t>+ = average of nC</t>
    </r>
    <r>
      <rPr>
        <vertAlign val="subscript"/>
        <sz val="11"/>
        <rFont val="Times New Roman"/>
        <family val="1"/>
      </rPr>
      <t>7</t>
    </r>
    <r>
      <rPr>
        <sz val="11"/>
        <rFont val="Times New Roman"/>
        <family val="1"/>
      </rPr>
      <t xml:space="preserve"> + nC</t>
    </r>
    <r>
      <rPr>
        <vertAlign val="subscript"/>
        <sz val="11"/>
        <rFont val="Times New Roman"/>
        <family val="1"/>
      </rPr>
      <t>8</t>
    </r>
    <r>
      <rPr>
        <sz val="11"/>
        <rFont val="Times New Roman"/>
        <family val="1"/>
      </rPr>
      <t xml:space="preserve"> properties</t>
    </r>
  </si>
  <si>
    <r>
      <t>P</t>
    </r>
    <r>
      <rPr>
        <vertAlign val="subscript"/>
        <sz val="11"/>
        <rFont val="Times New Roman"/>
        <family val="1"/>
      </rPr>
      <t>k</t>
    </r>
    <r>
      <rPr>
        <sz val="11"/>
        <rFont val="Times New Roman"/>
        <family val="1"/>
      </rPr>
      <t xml:space="preserve"> =</t>
    </r>
  </si>
  <si>
    <r>
      <t>K</t>
    </r>
    <r>
      <rPr>
        <vertAlign val="subscript"/>
        <sz val="11"/>
        <rFont val="Times New Roman"/>
        <family val="1"/>
      </rPr>
      <t>i</t>
    </r>
  </si>
  <si>
    <r>
      <t>N</t>
    </r>
    <r>
      <rPr>
        <vertAlign val="subscript"/>
        <sz val="11"/>
        <rFont val="Times New Roman"/>
        <family val="1"/>
      </rPr>
      <t>i</t>
    </r>
    <r>
      <rPr>
        <sz val="11"/>
        <rFont val="Times New Roman"/>
        <family val="1"/>
      </rPr>
      <t>/K</t>
    </r>
    <r>
      <rPr>
        <vertAlign val="subscript"/>
        <sz val="11"/>
        <rFont val="Times New Roman"/>
        <family val="1"/>
      </rPr>
      <t>i</t>
    </r>
  </si>
  <si>
    <r>
      <t>CH</t>
    </r>
    <r>
      <rPr>
        <vertAlign val="subscript"/>
        <sz val="11"/>
        <rFont val="Times New Roman"/>
        <family val="1"/>
      </rPr>
      <t>4</t>
    </r>
  </si>
  <si>
    <r>
      <t>CO</t>
    </r>
    <r>
      <rPr>
        <vertAlign val="subscript"/>
        <sz val="11"/>
        <rFont val="Times New Roman"/>
        <family val="1"/>
      </rPr>
      <t>2</t>
    </r>
    <r>
      <rPr>
        <sz val="11"/>
        <rFont val="Times New Roman"/>
        <family val="1"/>
      </rPr>
      <t>*</t>
    </r>
  </si>
  <si>
    <r>
      <t>C</t>
    </r>
    <r>
      <rPr>
        <vertAlign val="subscript"/>
        <sz val="11"/>
        <rFont val="Times New Roman"/>
        <family val="1"/>
      </rPr>
      <t>2</t>
    </r>
    <r>
      <rPr>
        <sz val="11"/>
        <rFont val="Times New Roman"/>
        <family val="1"/>
      </rPr>
      <t>H</t>
    </r>
    <r>
      <rPr>
        <vertAlign val="subscript"/>
        <sz val="11"/>
        <rFont val="Times New Roman"/>
        <family val="1"/>
      </rPr>
      <t>6</t>
    </r>
  </si>
  <si>
    <r>
      <t>C</t>
    </r>
    <r>
      <rPr>
        <vertAlign val="subscript"/>
        <sz val="11"/>
        <rFont val="Times New Roman"/>
        <family val="1"/>
      </rPr>
      <t>3</t>
    </r>
    <r>
      <rPr>
        <sz val="11"/>
        <rFont val="Times New Roman"/>
        <family val="1"/>
      </rPr>
      <t>H</t>
    </r>
    <r>
      <rPr>
        <vertAlign val="subscript"/>
        <sz val="11"/>
        <rFont val="Times New Roman"/>
        <family val="1"/>
      </rPr>
      <t>8</t>
    </r>
  </si>
  <si>
    <r>
      <t>* K</t>
    </r>
    <r>
      <rPr>
        <vertAlign val="subscript"/>
        <sz val="11"/>
        <rFont val="Times New Roman"/>
        <family val="1"/>
      </rPr>
      <t>CO2</t>
    </r>
    <r>
      <rPr>
        <sz val="11"/>
        <rFont val="Times New Roman"/>
        <family val="1"/>
      </rPr>
      <t xml:space="preserve"> = sq.rt. (K</t>
    </r>
    <r>
      <rPr>
        <vertAlign val="subscript"/>
        <sz val="11"/>
        <rFont val="Times New Roman"/>
        <family val="1"/>
      </rPr>
      <t>C1</t>
    </r>
    <r>
      <rPr>
        <sz val="11"/>
        <rFont val="Times New Roman"/>
        <family val="1"/>
      </rPr>
      <t xml:space="preserve"> · K</t>
    </r>
    <r>
      <rPr>
        <vertAlign val="subscript"/>
        <sz val="11"/>
        <rFont val="Times New Roman"/>
        <family val="1"/>
      </rPr>
      <t>C2</t>
    </r>
    <r>
      <rPr>
        <sz val="11"/>
        <rFont val="Times New Roman"/>
        <family val="1"/>
      </rPr>
      <t>)</t>
    </r>
  </si>
  <si>
    <r>
      <t>Linear interpolation: T</t>
    </r>
    <r>
      <rPr>
        <vertAlign val="subscript"/>
        <sz val="11"/>
        <rFont val="Times New Roman"/>
        <family val="1"/>
      </rPr>
      <t>dew</t>
    </r>
    <r>
      <rPr>
        <sz val="11"/>
        <rFont val="Times New Roman"/>
        <family val="1"/>
      </rPr>
      <t xml:space="preserve"> = </t>
    </r>
  </si>
  <si>
    <t>Page 25-16</t>
  </si>
  <si>
    <r>
      <t>C</t>
    </r>
    <r>
      <rPr>
        <vertAlign val="subscript"/>
        <sz val="11"/>
        <rFont val="Times New Roman"/>
        <family val="1"/>
      </rPr>
      <t>6</t>
    </r>
  </si>
  <si>
    <r>
      <t>C</t>
    </r>
    <r>
      <rPr>
        <vertAlign val="subscript"/>
        <sz val="11"/>
        <rFont val="Times New Roman"/>
        <family val="1"/>
      </rPr>
      <t>7</t>
    </r>
    <r>
      <rPr>
        <sz val="11"/>
        <rFont val="Times New Roman"/>
        <family val="1"/>
      </rPr>
      <t>+</t>
    </r>
  </si>
  <si>
    <t>GPSA Engineering Data Book 14th Edition</t>
  </si>
  <si>
    <t>REVISION</t>
  </si>
  <si>
    <t>DATE</t>
  </si>
  <si>
    <t>REASON(S) FOR REVISION</t>
  </si>
  <si>
    <t xml:space="preserve">Initial release </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</si>
  <si>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</si>
  <si>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</si>
  <si>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</si>
  <si>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</si>
  <si>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</si>
  <si>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r>
      <t xml:space="preserve">Application  25-1 -- </t>
    </r>
    <r>
      <rPr>
        <sz val="11"/>
        <rFont val="Times New Roman"/>
        <family val="1"/>
      </rPr>
      <t>Binary System Calculation</t>
    </r>
  </si>
  <si>
    <r>
      <t>Example 25-3</t>
    </r>
    <r>
      <rPr>
        <sz val="11"/>
        <rFont val="Times New Roman"/>
        <family val="1"/>
      </rPr>
      <t xml:space="preserve"> -- Dew Point Calculation</t>
    </r>
  </si>
  <si>
    <r>
      <t xml:space="preserve">Application 25-3 </t>
    </r>
    <r>
      <rPr>
        <sz val="11"/>
        <rFont val="Times New Roman"/>
        <family val="1"/>
      </rPr>
      <t>-- Dew Point Calculation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</si>
</sst>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
    <numFmt numFmtId="167" formatCode="0.00000000"/>
    <numFmt numFmtId="168" formatCode="0.00000"/>
  </numFmts>
  <fonts count="20" x14ac:knownFonts="1">
    <font>
      <sz val="10"/>
      <name val="Arial"/>
    </font>
    <font>
      <sz val="11"/>
      <color theme="1"/>
      <name val="Calibri"/>
      <family val="2"/>
      <scheme val="minor"/>
    </font>
    <font>
      <sz val="10"/>
      <name val="Times New Roman"/>
      <family val="1"/>
    </font>
    <font>
      <vertAlign val="subscript"/>
      <sz val="10"/>
      <name val="Times New Roman"/>
      <family val="1"/>
    </font>
    <font>
      <sz val="8"/>
      <name val="Arial"/>
      <family val="2"/>
    </font>
    <font>
      <b/>
      <sz val="10"/>
      <name val="Arial"/>
      <family val="2"/>
    </font>
    <font>
      <b/>
      <sz val="11"/>
      <name val="Times New Roman"/>
      <family val="1"/>
    </font>
    <font>
      <sz val="11"/>
      <name val="Times New Roman"/>
      <family val="1"/>
    </font>
    <font>
      <i/>
      <sz val="10"/>
      <name val="Arial"/>
      <family val="2"/>
    </font>
    <font>
      <sz val="10"/>
      <name val="Calibri"/>
      <family val="2"/>
    </font>
    <font>
      <sz val="10"/>
      <name val="Symbol"/>
      <family val="1"/>
      <charset val="2"/>
    </font>
    <font>
      <b/>
      <sz val="10"/>
      <name val="Times New Roman"/>
      <family val="1"/>
    </font>
    <font>
      <vertAlign val="subscript"/>
      <sz val="11"/>
      <name val="Times New Roman"/>
      <family val="1"/>
    </font>
    <font>
      <sz val="11"/>
      <name val="Symbol"/>
      <family val="1"/>
      <charset val="2"/>
    </font>
    <font>
      <i/>
      <sz val="10"/>
      <name val="Times New Roman"/>
      <family val="1"/>
    </font>
    <font>
      <i/>
      <sz val="11"/>
      <name val="Times New Roman"/>
      <family val="1"/>
    </font>
    <font>
      <sz val="10"/>
      <name val="Arial"/>
      <family val="2"/>
    </font>
    <font>
      <b/>
      <sz val="16"/>
      <name val="Times New Roman"/>
      <family val="1"/>
    </font>
    <font>
      <sz val="10"/>
      <color indexed="8"/>
      <name val="Times New Roman"/>
      <family val="1"/>
    </font>
    <font>
      <sz val="11"/>
      <color rgb="FFC00000"/>
      <name val="Times New Roman"/>
      <family val="1"/>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0" tint="-0.14999847407452621"/>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4">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vertical="top" wrapText="1"/>
    </xf>
    <xf numFmtId="0" fontId="7" fillId="0" borderId="0" xfId="0" applyFont="1"/>
    <xf numFmtId="0" fontId="7" fillId="0" borderId="0" xfId="0" applyFont="1" applyAlignment="1">
      <alignment horizontal="center"/>
    </xf>
    <xf numFmtId="0" fontId="9" fillId="0" borderId="0" xfId="0" applyFont="1" applyAlignment="1">
      <alignment horizontal="center" vertical="top"/>
    </xf>
    <xf numFmtId="0" fontId="11" fillId="0" borderId="0" xfId="0" applyFont="1" applyAlignment="1">
      <alignment horizontal="right" vertical="top" wrapText="1"/>
    </xf>
    <xf numFmtId="0" fontId="16" fillId="0" borderId="0" xfId="0" applyFont="1" applyAlignment="1">
      <alignment horizontal="center" vertical="top"/>
    </xf>
    <xf numFmtId="0" fontId="17" fillId="0" borderId="0" xfId="0" applyFont="1"/>
    <xf numFmtId="0" fontId="18" fillId="0" borderId="0" xfId="0" applyFont="1" applyAlignment="1">
      <alignment horizontal="center"/>
    </xf>
    <xf numFmtId="0" fontId="18" fillId="0" borderId="0" xfId="0" applyFont="1"/>
    <xf numFmtId="0" fontId="7" fillId="2" borderId="0" xfId="0" applyFont="1" applyFill="1" applyBorder="1"/>
    <xf numFmtId="0" fontId="7" fillId="3" borderId="0" xfId="0" applyFont="1" applyFill="1" applyBorder="1" applyAlignment="1">
      <alignment horizontal="center"/>
    </xf>
    <xf numFmtId="0" fontId="7" fillId="4" borderId="0" xfId="0" applyFont="1" applyFill="1" applyBorder="1"/>
    <xf numFmtId="0" fontId="11" fillId="6" borderId="4" xfId="0" applyFont="1" applyFill="1" applyBorder="1" applyAlignment="1">
      <alignment horizontal="center"/>
    </xf>
    <xf numFmtId="0" fontId="11" fillId="6" borderId="4" xfId="0" applyFont="1" applyFill="1" applyBorder="1" applyAlignment="1">
      <alignment horizontal="left"/>
    </xf>
    <xf numFmtId="0" fontId="7" fillId="0" borderId="4" xfId="0" applyFont="1" applyBorder="1" applyAlignment="1">
      <alignment horizontal="center"/>
    </xf>
    <xf numFmtId="14" fontId="7" fillId="0" borderId="4" xfId="0" applyNumberFormat="1" applyFont="1" applyBorder="1" applyAlignment="1">
      <alignment horizontal="center"/>
    </xf>
    <xf numFmtId="0" fontId="7" fillId="0" borderId="4" xfId="0" applyFont="1" applyBorder="1"/>
    <xf numFmtId="0" fontId="2" fillId="0" borderId="4" xfId="0" applyFont="1" applyBorder="1"/>
    <xf numFmtId="0" fontId="19" fillId="0" borderId="0" xfId="0" applyFont="1" applyFill="1"/>
    <xf numFmtId="0" fontId="19" fillId="0" borderId="0" xfId="0" applyFont="1"/>
    <xf numFmtId="0" fontId="6" fillId="4" borderId="0" xfId="0" applyFont="1" applyFill="1" applyBorder="1" applyProtection="1"/>
    <xf numFmtId="0" fontId="7" fillId="4" borderId="0" xfId="0" applyFont="1" applyFill="1" applyBorder="1" applyAlignment="1" applyProtection="1">
      <alignment horizontal="center"/>
    </xf>
    <xf numFmtId="0" fontId="7" fillId="4" borderId="0" xfId="0" applyFont="1" applyFill="1" applyBorder="1" applyProtection="1"/>
    <xf numFmtId="0" fontId="7" fillId="4" borderId="0" xfId="0" applyFont="1" applyFill="1" applyBorder="1" applyAlignment="1" applyProtection="1">
      <alignment horizontal="left"/>
    </xf>
    <xf numFmtId="0" fontId="7" fillId="4" borderId="0" xfId="0" applyFont="1" applyFill="1" applyBorder="1" applyAlignment="1" applyProtection="1">
      <alignment horizontal="right"/>
    </xf>
    <xf numFmtId="0" fontId="7" fillId="4" borderId="0" xfId="0" applyFont="1" applyFill="1" applyBorder="1" applyAlignment="1" applyProtection="1"/>
    <xf numFmtId="164" fontId="7" fillId="4" borderId="0" xfId="0" applyNumberFormat="1" applyFont="1" applyFill="1" applyBorder="1" applyAlignment="1" applyProtection="1">
      <alignment horizontal="center"/>
    </xf>
    <xf numFmtId="165" fontId="7" fillId="4" borderId="0" xfId="0" applyNumberFormat="1" applyFont="1" applyFill="1" applyBorder="1" applyAlignment="1" applyProtection="1">
      <alignment horizontal="left"/>
    </xf>
    <xf numFmtId="164" fontId="7" fillId="4" borderId="0" xfId="0" applyNumberFormat="1" applyFont="1" applyFill="1" applyBorder="1" applyAlignment="1" applyProtection="1">
      <alignment horizontal="left"/>
    </xf>
    <xf numFmtId="166" fontId="7" fillId="4" borderId="0" xfId="0" applyNumberFormat="1" applyFont="1" applyFill="1" applyBorder="1" applyProtection="1"/>
    <xf numFmtId="166" fontId="7" fillId="4" borderId="2" xfId="0" applyNumberFormat="1" applyFont="1" applyFill="1" applyBorder="1" applyProtection="1"/>
    <xf numFmtId="0" fontId="6" fillId="5" borderId="0" xfId="0" applyFont="1" applyFill="1" applyBorder="1" applyProtection="1">
      <protection locked="0"/>
    </xf>
    <xf numFmtId="0" fontId="7" fillId="5" borderId="0" xfId="0" applyFont="1" applyFill="1" applyBorder="1" applyAlignment="1" applyProtection="1">
      <alignment horizontal="center"/>
      <protection locked="0"/>
    </xf>
    <xf numFmtId="0" fontId="7" fillId="5" borderId="0" xfId="0" applyFont="1" applyFill="1" applyBorder="1" applyProtection="1">
      <protection locked="0"/>
    </xf>
    <xf numFmtId="0" fontId="7" fillId="3" borderId="0" xfId="0" applyFont="1" applyFill="1" applyBorder="1" applyAlignment="1" applyProtection="1">
      <alignment horizontal="center"/>
      <protection locked="0"/>
    </xf>
    <xf numFmtId="0" fontId="7" fillId="3" borderId="0" xfId="0" applyFont="1" applyFill="1" applyBorder="1" applyProtection="1">
      <protection locked="0"/>
    </xf>
    <xf numFmtId="0" fontId="7" fillId="5" borderId="0" xfId="0" applyFont="1" applyFill="1" applyBorder="1" applyAlignment="1" applyProtection="1">
      <protection locked="0"/>
    </xf>
    <xf numFmtId="0" fontId="7" fillId="3" borderId="0" xfId="0" applyFont="1" applyFill="1" applyBorder="1" applyAlignment="1" applyProtection="1">
      <protection locked="0"/>
    </xf>
    <xf numFmtId="164" fontId="7" fillId="5" borderId="0" xfId="0" applyNumberFormat="1" applyFont="1" applyFill="1" applyBorder="1" applyProtection="1">
      <protection locked="0"/>
    </xf>
    <xf numFmtId="165" fontId="7" fillId="5" borderId="0" xfId="0" applyNumberFormat="1" applyFont="1" applyFill="1" applyBorder="1" applyAlignment="1" applyProtection="1">
      <alignment horizontal="left"/>
      <protection locked="0"/>
    </xf>
    <xf numFmtId="164" fontId="7" fillId="5" borderId="0" xfId="0" applyNumberFormat="1" applyFont="1" applyFill="1" applyBorder="1" applyAlignment="1" applyProtection="1">
      <alignment horizontal="left"/>
      <protection locked="0"/>
    </xf>
    <xf numFmtId="0" fontId="7" fillId="5" borderId="0" xfId="0" applyFont="1" applyFill="1" applyBorder="1" applyAlignment="1" applyProtection="1">
      <alignment horizontal="right"/>
      <protection locked="0"/>
    </xf>
    <xf numFmtId="166" fontId="7" fillId="5" borderId="0" xfId="0" applyNumberFormat="1" applyFont="1" applyFill="1" applyBorder="1" applyProtection="1">
      <protection locked="0"/>
    </xf>
    <xf numFmtId="166" fontId="7" fillId="5" borderId="3" xfId="0" applyNumberFormat="1" applyFont="1" applyFill="1" applyBorder="1" applyProtection="1">
      <protection locked="0"/>
    </xf>
    <xf numFmtId="166" fontId="7" fillId="5" borderId="2" xfId="0" applyNumberFormat="1" applyFont="1" applyFill="1" applyBorder="1" applyProtection="1">
      <protection locked="0"/>
    </xf>
    <xf numFmtId="0" fontId="7" fillId="0" borderId="0" xfId="0" applyFont="1" applyProtection="1">
      <protection locked="0"/>
    </xf>
    <xf numFmtId="0" fontId="7" fillId="0" borderId="0" xfId="0" applyFont="1" applyAlignment="1" applyProtection="1">
      <alignment horizontal="center"/>
      <protection locked="0"/>
    </xf>
    <xf numFmtId="0" fontId="6" fillId="2" borderId="0" xfId="0" applyFont="1" applyFill="1" applyBorder="1" applyProtection="1">
      <protection locked="0"/>
    </xf>
    <xf numFmtId="0" fontId="7" fillId="2" borderId="0" xfId="0" applyFont="1" applyFill="1" applyBorder="1" applyAlignment="1" applyProtection="1">
      <alignment horizontal="center"/>
      <protection locked="0"/>
    </xf>
    <xf numFmtId="0" fontId="7" fillId="2" borderId="0" xfId="0" applyFont="1" applyFill="1" applyBorder="1" applyProtection="1">
      <protection locked="0"/>
    </xf>
    <xf numFmtId="0" fontId="13" fillId="2" borderId="0" xfId="0" applyFont="1" applyFill="1" applyBorder="1" applyProtection="1">
      <protection locked="0"/>
    </xf>
    <xf numFmtId="0" fontId="7" fillId="2" borderId="5" xfId="0" applyFont="1" applyFill="1" applyBorder="1" applyAlignment="1" applyProtection="1">
      <alignment horizontal="center"/>
      <protection locked="0"/>
    </xf>
    <xf numFmtId="0" fontId="7" fillId="2" borderId="4" xfId="0" applyFont="1" applyFill="1" applyBorder="1" applyAlignment="1" applyProtection="1">
      <alignment horizontal="center" wrapText="1"/>
      <protection locked="0"/>
    </xf>
    <xf numFmtId="0" fontId="7" fillId="2" borderId="8" xfId="0" applyFont="1" applyFill="1" applyBorder="1" applyAlignment="1" applyProtection="1">
      <alignment horizontal="center" wrapText="1"/>
      <protection locked="0"/>
    </xf>
    <xf numFmtId="0" fontId="7" fillId="2" borderId="4" xfId="0" applyFont="1" applyFill="1" applyBorder="1" applyAlignment="1" applyProtection="1">
      <alignment horizontal="center" vertical="center" wrapText="1"/>
      <protection locked="0"/>
    </xf>
    <xf numFmtId="164" fontId="7" fillId="3" borderId="2" xfId="0" applyNumberFormat="1"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wrapText="1"/>
      <protection locked="0"/>
    </xf>
    <xf numFmtId="167" fontId="7" fillId="0" borderId="0" xfId="0" applyNumberFormat="1" applyFont="1" applyProtection="1">
      <protection locked="0"/>
    </xf>
    <xf numFmtId="0" fontId="7" fillId="2" borderId="8" xfId="0" applyFont="1" applyFill="1" applyBorder="1" applyAlignment="1" applyProtection="1">
      <alignment wrapText="1"/>
      <protection locked="0"/>
    </xf>
    <xf numFmtId="0" fontId="7" fillId="2" borderId="12" xfId="0" applyFont="1" applyFill="1" applyBorder="1" applyAlignment="1" applyProtection="1">
      <alignment horizontal="center" wrapText="1"/>
      <protection locked="0"/>
    </xf>
    <xf numFmtId="0" fontId="7" fillId="2" borderId="9" xfId="0" applyFont="1" applyFill="1" applyBorder="1" applyAlignment="1" applyProtection="1">
      <alignment horizontal="center" wrapText="1"/>
      <protection locked="0"/>
    </xf>
    <xf numFmtId="0" fontId="7" fillId="2" borderId="10" xfId="0" applyFont="1" applyFill="1" applyBorder="1" applyAlignment="1" applyProtection="1">
      <alignment wrapText="1"/>
      <protection locked="0"/>
    </xf>
    <xf numFmtId="165" fontId="7" fillId="3" borderId="13" xfId="0" applyNumberFormat="1" applyFont="1" applyFill="1" applyBorder="1" applyAlignment="1" applyProtection="1">
      <alignment wrapText="1"/>
      <protection locked="0"/>
    </xf>
    <xf numFmtId="0" fontId="7" fillId="3" borderId="10" xfId="0" applyFont="1" applyFill="1" applyBorder="1" applyAlignment="1" applyProtection="1">
      <alignment wrapText="1"/>
      <protection locked="0"/>
    </xf>
    <xf numFmtId="168" fontId="7" fillId="2" borderId="8" xfId="0" applyNumberFormat="1" applyFont="1" applyFill="1" applyBorder="1" applyAlignment="1" applyProtection="1">
      <alignment wrapText="1"/>
      <protection locked="0"/>
    </xf>
    <xf numFmtId="2" fontId="7" fillId="2" borderId="10" xfId="0" applyNumberFormat="1" applyFont="1" applyFill="1" applyBorder="1" applyAlignment="1" applyProtection="1">
      <alignment wrapText="1"/>
      <protection locked="0"/>
    </xf>
    <xf numFmtId="168" fontId="7" fillId="2" borderId="10" xfId="0" applyNumberFormat="1" applyFont="1" applyFill="1" applyBorder="1" applyAlignment="1" applyProtection="1">
      <alignment wrapText="1"/>
      <protection locked="0"/>
    </xf>
    <xf numFmtId="0" fontId="7" fillId="2" borderId="4" xfId="0" applyFont="1" applyFill="1" applyBorder="1" applyAlignment="1" applyProtection="1">
      <alignment wrapText="1"/>
      <protection locked="0"/>
    </xf>
    <xf numFmtId="165" fontId="7" fillId="2" borderId="4" xfId="0" applyNumberFormat="1" applyFont="1" applyFill="1" applyBorder="1" applyAlignment="1" applyProtection="1">
      <alignment wrapText="1"/>
      <protection locked="0"/>
    </xf>
    <xf numFmtId="168" fontId="7" fillId="2" borderId="4" xfId="0" applyNumberFormat="1" applyFont="1" applyFill="1" applyBorder="1" applyAlignment="1" applyProtection="1">
      <alignment wrapText="1"/>
      <protection locked="0"/>
    </xf>
    <xf numFmtId="0" fontId="7" fillId="2" borderId="11" xfId="0" applyFont="1" applyFill="1" applyBorder="1" applyAlignment="1" applyProtection="1">
      <alignment wrapText="1"/>
      <protection locked="0"/>
    </xf>
    <xf numFmtId="0" fontId="7" fillId="3" borderId="11" xfId="0" applyFont="1" applyFill="1" applyBorder="1" applyAlignment="1" applyProtection="1">
      <alignment wrapText="1"/>
      <protection locked="0"/>
    </xf>
    <xf numFmtId="0" fontId="19" fillId="0" borderId="0" xfId="0" applyFont="1" applyFill="1" applyProtection="1">
      <protection locked="0"/>
    </xf>
    <xf numFmtId="0" fontId="19" fillId="0" borderId="0" xfId="0" applyFont="1" applyProtection="1">
      <protection locked="0"/>
    </xf>
    <xf numFmtId="0" fontId="7" fillId="4" borderId="0" xfId="0" applyFont="1" applyFill="1" applyBorder="1" applyAlignment="1" applyProtection="1">
      <alignment wrapText="1"/>
    </xf>
    <xf numFmtId="0" fontId="13" fillId="4" borderId="0" xfId="0" applyFont="1" applyFill="1" applyBorder="1" applyProtection="1"/>
    <xf numFmtId="0" fontId="7" fillId="4" borderId="5" xfId="0" applyFont="1" applyFill="1" applyBorder="1" applyAlignment="1" applyProtection="1">
      <alignment horizontal="center"/>
    </xf>
    <xf numFmtId="0" fontId="7" fillId="4" borderId="4" xfId="0" applyFont="1" applyFill="1" applyBorder="1" applyAlignment="1" applyProtection="1">
      <alignment horizontal="center" wrapText="1"/>
    </xf>
    <xf numFmtId="0" fontId="7" fillId="4" borderId="8" xfId="0" applyFont="1" applyFill="1" applyBorder="1" applyAlignment="1" applyProtection="1">
      <alignment horizontal="center" wrapText="1"/>
    </xf>
    <xf numFmtId="0" fontId="7" fillId="4" borderId="4"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7" fillId="4" borderId="11" xfId="0" applyFont="1" applyFill="1" applyBorder="1" applyAlignment="1" applyProtection="1">
      <alignment horizontal="center" wrapText="1"/>
    </xf>
    <xf numFmtId="0" fontId="7" fillId="4" borderId="8" xfId="0" applyFont="1" applyFill="1" applyBorder="1" applyAlignment="1" applyProtection="1">
      <alignment wrapText="1"/>
    </xf>
    <xf numFmtId="0" fontId="7" fillId="4" borderId="12" xfId="0" applyFont="1" applyFill="1" applyBorder="1" applyAlignment="1" applyProtection="1">
      <alignment horizontal="center" wrapText="1"/>
    </xf>
    <xf numFmtId="0" fontId="7" fillId="4" borderId="9" xfId="0" applyFont="1" applyFill="1" applyBorder="1" applyAlignment="1" applyProtection="1">
      <alignment horizontal="center" wrapText="1"/>
    </xf>
    <xf numFmtId="0" fontId="7" fillId="4" borderId="10" xfId="0" applyFont="1" applyFill="1" applyBorder="1" applyAlignment="1" applyProtection="1">
      <alignment wrapText="1"/>
    </xf>
    <xf numFmtId="165" fontId="7" fillId="4" borderId="13" xfId="0" applyNumberFormat="1" applyFont="1" applyFill="1" applyBorder="1" applyAlignment="1" applyProtection="1">
      <alignment wrapText="1"/>
    </xf>
    <xf numFmtId="168" fontId="7" fillId="4" borderId="8" xfId="0" applyNumberFormat="1" applyFont="1" applyFill="1" applyBorder="1" applyAlignment="1" applyProtection="1">
      <alignment wrapText="1"/>
    </xf>
    <xf numFmtId="2" fontId="7" fillId="4" borderId="10" xfId="0" applyNumberFormat="1" applyFont="1" applyFill="1" applyBorder="1" applyAlignment="1" applyProtection="1">
      <alignment wrapText="1"/>
    </xf>
    <xf numFmtId="168" fontId="7" fillId="4" borderId="10" xfId="0" applyNumberFormat="1" applyFont="1" applyFill="1" applyBorder="1" applyAlignment="1" applyProtection="1">
      <alignment wrapText="1"/>
    </xf>
    <xf numFmtId="0" fontId="7" fillId="4" borderId="4" xfId="0" applyFont="1" applyFill="1" applyBorder="1" applyAlignment="1" applyProtection="1">
      <alignment wrapText="1"/>
    </xf>
    <xf numFmtId="165" fontId="7" fillId="4" borderId="4" xfId="0" applyNumberFormat="1" applyFont="1" applyFill="1" applyBorder="1" applyAlignment="1" applyProtection="1">
      <alignment wrapText="1"/>
    </xf>
    <xf numFmtId="168" fontId="7" fillId="4" borderId="4" xfId="0" applyNumberFormat="1" applyFont="1" applyFill="1" applyBorder="1" applyAlignment="1" applyProtection="1">
      <alignment wrapText="1"/>
    </xf>
    <xf numFmtId="0" fontId="7" fillId="4" borderId="11" xfId="0" applyFont="1" applyFill="1" applyBorder="1" applyAlignment="1" applyProtection="1">
      <alignment wrapText="1"/>
    </xf>
    <xf numFmtId="0" fontId="16" fillId="0" borderId="0" xfId="0" applyFont="1" applyAlignment="1" applyProtection="1">
      <alignment wrapText="1"/>
      <protection locked="0"/>
    </xf>
    <xf numFmtId="0" fontId="7" fillId="2" borderId="0" xfId="0" applyFont="1" applyFill="1" applyBorder="1" applyAlignment="1" applyProtection="1">
      <alignment wrapText="1"/>
      <protection locked="0"/>
    </xf>
    <xf numFmtId="0" fontId="7" fillId="3" borderId="0" xfId="0" applyFont="1" applyFill="1" applyBorder="1" applyAlignment="1" applyProtection="1">
      <alignment horizontal="right"/>
      <protection locked="0"/>
    </xf>
    <xf numFmtId="0" fontId="7" fillId="2" borderId="4" xfId="0" applyFont="1" applyFill="1" applyBorder="1" applyProtection="1">
      <protection locked="0"/>
    </xf>
    <xf numFmtId="0" fontId="7" fillId="2" borderId="8" xfId="0" applyFont="1" applyFill="1" applyBorder="1" applyAlignment="1" applyProtection="1">
      <alignment horizontal="center"/>
      <protection locked="0"/>
    </xf>
    <xf numFmtId="0" fontId="7" fillId="2" borderId="14" xfId="0" applyFont="1" applyFill="1" applyBorder="1" applyAlignment="1" applyProtection="1">
      <alignment horizontal="right"/>
      <protection locked="0"/>
    </xf>
    <xf numFmtId="0" fontId="7" fillId="2" borderId="15" xfId="0" applyFont="1" applyFill="1" applyBorder="1" applyAlignment="1" applyProtection="1">
      <alignment horizontal="center"/>
      <protection locked="0"/>
    </xf>
    <xf numFmtId="0" fontId="7" fillId="2" borderId="8" xfId="0" applyFont="1" applyFill="1" applyBorder="1" applyAlignment="1" applyProtection="1">
      <alignment horizontal="right"/>
      <protection locked="0"/>
    </xf>
    <xf numFmtId="0" fontId="7" fillId="3" borderId="14" xfId="0" applyFont="1" applyFill="1" applyBorder="1" applyAlignment="1" applyProtection="1">
      <alignment horizontal="right"/>
      <protection locked="0"/>
    </xf>
    <xf numFmtId="0" fontId="7" fillId="2" borderId="15" xfId="0" applyFont="1" applyFill="1" applyBorder="1" applyProtection="1">
      <protection locked="0"/>
    </xf>
    <xf numFmtId="0" fontId="7" fillId="2" borderId="4" xfId="0" applyFont="1" applyFill="1" applyBorder="1" applyAlignment="1" applyProtection="1">
      <alignment horizontal="right"/>
      <protection locked="0"/>
    </xf>
    <xf numFmtId="0" fontId="7" fillId="2" borderId="8" xfId="0" applyFont="1" applyFill="1" applyBorder="1" applyProtection="1">
      <protection locked="0"/>
    </xf>
    <xf numFmtId="0" fontId="7" fillId="3" borderId="10" xfId="0" applyFont="1" applyFill="1" applyBorder="1" applyProtection="1">
      <protection locked="0"/>
    </xf>
    <xf numFmtId="0" fontId="7" fillId="3" borderId="8" xfId="0" applyFont="1" applyFill="1" applyBorder="1" applyProtection="1">
      <protection locked="0"/>
    </xf>
    <xf numFmtId="164" fontId="7" fillId="2" borderId="8" xfId="0" applyNumberFormat="1" applyFont="1" applyFill="1" applyBorder="1" applyProtection="1">
      <protection locked="0"/>
    </xf>
    <xf numFmtId="0" fontId="7" fillId="2" borderId="10" xfId="0" applyFont="1" applyFill="1" applyBorder="1" applyProtection="1">
      <protection locked="0"/>
    </xf>
    <xf numFmtId="164" fontId="7" fillId="3" borderId="10" xfId="0" applyNumberFormat="1" applyFont="1" applyFill="1" applyBorder="1" applyProtection="1">
      <protection locked="0"/>
    </xf>
    <xf numFmtId="164" fontId="7" fillId="2" borderId="10" xfId="0" applyNumberFormat="1" applyFont="1" applyFill="1" applyBorder="1" applyProtection="1">
      <protection locked="0"/>
    </xf>
    <xf numFmtId="0" fontId="7" fillId="3" borderId="11" xfId="0" applyFont="1" applyFill="1" applyBorder="1" applyProtection="1">
      <protection locked="0"/>
    </xf>
    <xf numFmtId="164" fontId="7" fillId="2" borderId="11" xfId="0" applyNumberFormat="1" applyFont="1" applyFill="1" applyBorder="1" applyProtection="1">
      <protection locked="0"/>
    </xf>
    <xf numFmtId="0" fontId="13" fillId="2" borderId="4" xfId="0" applyFont="1" applyFill="1" applyBorder="1" applyProtection="1">
      <protection locked="0"/>
    </xf>
    <xf numFmtId="164" fontId="7" fillId="2" borderId="4" xfId="0" applyNumberFormat="1" applyFont="1" applyFill="1" applyBorder="1" applyProtection="1">
      <protection locked="0"/>
    </xf>
    <xf numFmtId="166" fontId="7" fillId="2" borderId="16" xfId="0" applyNumberFormat="1" applyFont="1" applyFill="1" applyBorder="1" applyProtection="1">
      <protection locked="0"/>
    </xf>
    <xf numFmtId="0" fontId="7" fillId="2" borderId="17" xfId="0" applyFont="1" applyFill="1" applyBorder="1" applyProtection="1">
      <protection locked="0"/>
    </xf>
    <xf numFmtId="0" fontId="7" fillId="4" borderId="4" xfId="0" applyFont="1" applyFill="1" applyBorder="1" applyProtection="1"/>
    <xf numFmtId="0" fontId="7" fillId="4" borderId="8" xfId="0" applyFont="1" applyFill="1" applyBorder="1" applyAlignment="1" applyProtection="1">
      <alignment horizontal="center"/>
    </xf>
    <xf numFmtId="0" fontId="7" fillId="4" borderId="14" xfId="0" applyFont="1" applyFill="1" applyBorder="1" applyAlignment="1" applyProtection="1">
      <alignment horizontal="right"/>
    </xf>
    <xf numFmtId="0" fontId="7" fillId="4" borderId="15" xfId="0" applyFont="1" applyFill="1" applyBorder="1" applyAlignment="1" applyProtection="1">
      <alignment horizontal="center"/>
    </xf>
    <xf numFmtId="0" fontId="7" fillId="4" borderId="8" xfId="0" applyFont="1" applyFill="1" applyBorder="1" applyAlignment="1" applyProtection="1">
      <alignment horizontal="right"/>
    </xf>
    <xf numFmtId="0" fontId="7" fillId="4" borderId="15" xfId="0" applyFont="1" applyFill="1" applyBorder="1" applyProtection="1"/>
    <xf numFmtId="0" fontId="7" fillId="4" borderId="4" xfId="0" applyFont="1" applyFill="1" applyBorder="1" applyAlignment="1" applyProtection="1">
      <alignment horizontal="right"/>
    </xf>
    <xf numFmtId="0" fontId="7" fillId="4" borderId="8" xfId="0" applyFont="1" applyFill="1" applyBorder="1" applyProtection="1"/>
    <xf numFmtId="0" fontId="7" fillId="4" borderId="10" xfId="0" applyFont="1" applyFill="1" applyBorder="1" applyProtection="1"/>
    <xf numFmtId="164" fontId="7" fillId="4" borderId="8" xfId="0" applyNumberFormat="1" applyFont="1" applyFill="1" applyBorder="1" applyProtection="1"/>
    <xf numFmtId="164" fontId="7" fillId="4" borderId="10" xfId="0" applyNumberFormat="1" applyFont="1" applyFill="1" applyBorder="1" applyProtection="1"/>
    <xf numFmtId="0" fontId="13" fillId="4" borderId="4" xfId="0" applyFont="1" applyFill="1" applyBorder="1" applyProtection="1"/>
    <xf numFmtId="164" fontId="7" fillId="4" borderId="4" xfId="0" applyNumberFormat="1" applyFont="1" applyFill="1" applyBorder="1" applyProtection="1"/>
    <xf numFmtId="166" fontId="7" fillId="4" borderId="16" xfId="0" applyNumberFormat="1" applyFont="1" applyFill="1" applyBorder="1" applyProtection="1"/>
    <xf numFmtId="0" fontId="7" fillId="4" borderId="17" xfId="0" applyFont="1" applyFill="1" applyBorder="1" applyProtection="1"/>
    <xf numFmtId="0" fontId="2" fillId="0" borderId="0" xfId="0" applyFont="1" applyAlignment="1">
      <alignment horizontal="left" vertical="top" wrapText="1"/>
    </xf>
    <xf numFmtId="0" fontId="5" fillId="0" borderId="0" xfId="0" applyFont="1" applyAlignment="1">
      <alignment horizontal="center" vertical="top" wrapText="1"/>
    </xf>
    <xf numFmtId="0" fontId="16" fillId="0" borderId="0" xfId="0" applyFont="1" applyAlignment="1">
      <alignment horizontal="center"/>
    </xf>
    <xf numFmtId="0" fontId="5" fillId="0" borderId="1" xfId="0" applyFont="1" applyBorder="1" applyAlignment="1">
      <alignment horizontal="center" vertical="top" wrapText="1"/>
    </xf>
    <xf numFmtId="0" fontId="16" fillId="0" borderId="1" xfId="0" applyFont="1" applyBorder="1" applyAlignment="1">
      <alignment horizontal="center"/>
    </xf>
    <xf numFmtId="0" fontId="14" fillId="0" borderId="0" xfId="0" applyFont="1" applyAlignment="1">
      <alignment wrapText="1"/>
    </xf>
    <xf numFmtId="0" fontId="8" fillId="0" borderId="0" xfId="0" applyFont="1" applyAlignment="1">
      <alignment wrapText="1"/>
    </xf>
    <xf numFmtId="0" fontId="14" fillId="0" borderId="0" xfId="0" applyFont="1" applyAlignment="1">
      <alignment horizontal="left" vertical="top" wrapText="1"/>
    </xf>
    <xf numFmtId="0" fontId="7" fillId="2" borderId="0" xfId="0" applyFont="1" applyFill="1" applyBorder="1" applyAlignment="1" applyProtection="1">
      <alignment wrapText="1"/>
      <protection locked="0"/>
    </xf>
    <xf numFmtId="0" fontId="7" fillId="2" borderId="0" xfId="0" applyFont="1" applyFill="1" applyBorder="1" applyAlignment="1" applyProtection="1">
      <alignment horizontal="left" wrapText="1"/>
      <protection locked="0"/>
    </xf>
    <xf numFmtId="0" fontId="7" fillId="2" borderId="4"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right" vertical="center" wrapText="1"/>
      <protection locked="0"/>
    </xf>
    <xf numFmtId="0" fontId="7" fillId="2" borderId="7" xfId="0" applyFont="1" applyFill="1" applyBorder="1" applyAlignment="1" applyProtection="1">
      <alignment horizontal="right" vertical="center" wrapText="1"/>
      <protection locked="0"/>
    </xf>
    <xf numFmtId="0" fontId="7" fillId="2" borderId="8"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left" wrapText="1"/>
    </xf>
    <xf numFmtId="0" fontId="7" fillId="4" borderId="8"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0" xfId="0" applyFont="1" applyFill="1" applyBorder="1" applyAlignment="1" applyProtection="1">
      <alignment wrapText="1"/>
    </xf>
    <xf numFmtId="0" fontId="16" fillId="4" borderId="0" xfId="0" applyFont="1" applyFill="1" applyAlignment="1" applyProtection="1">
      <alignment wrapText="1"/>
    </xf>
    <xf numFmtId="0" fontId="7" fillId="4" borderId="6"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6" xfId="0" applyFont="1" applyFill="1" applyBorder="1" applyAlignment="1" applyProtection="1">
      <alignment horizontal="right" vertical="center" wrapText="1"/>
    </xf>
    <xf numFmtId="0" fontId="7" fillId="4" borderId="7" xfId="0" applyFont="1" applyFill="1" applyBorder="1" applyAlignment="1" applyProtection="1">
      <alignment horizontal="right" vertical="center" wrapText="1"/>
    </xf>
    <xf numFmtId="0" fontId="7" fillId="4" borderId="4" xfId="0" applyFont="1" applyFill="1" applyBorder="1" applyAlignment="1" applyProtection="1">
      <alignment horizontal="center" vertical="center" wrapText="1"/>
    </xf>
    <xf numFmtId="0" fontId="7" fillId="4" borderId="4" xfId="0" applyFont="1" applyFill="1" applyBorder="1" applyAlignment="1" applyProtection="1">
      <alignment horizontal="center"/>
    </xf>
    <xf numFmtId="0" fontId="15" fillId="2" borderId="0" xfId="0" applyFont="1" applyFill="1" applyBorder="1" applyAlignment="1" applyProtection="1">
      <alignment horizontal="left" wrapText="1"/>
      <protection locked="0"/>
    </xf>
    <xf numFmtId="0" fontId="7" fillId="4" borderId="6" xfId="0" applyFont="1" applyFill="1" applyBorder="1" applyAlignment="1" applyProtection="1">
      <alignment horizontal="center"/>
    </xf>
    <xf numFmtId="0" fontId="7" fillId="4" borderId="7" xfId="0" applyFont="1" applyFill="1" applyBorder="1" applyAlignment="1" applyProtection="1">
      <alignment horizontal="center"/>
    </xf>
    <xf numFmtId="0" fontId="7" fillId="4" borderId="5" xfId="0" applyFont="1" applyFill="1" applyBorder="1" applyAlignment="1" applyProtection="1">
      <alignment horizontal="center"/>
    </xf>
    <xf numFmtId="0" fontId="7" fillId="2" borderId="6"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5"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CC"/>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marker>
            <c:symbol val="none"/>
          </c:marker>
          <c:xVal>
            <c:numRef>
              <c:f>'Example 25-2'!$D$21:$F$21</c:f>
              <c:numCache>
                <c:formatCode>General</c:formatCode>
                <c:ptCount val="3"/>
                <c:pt idx="0">
                  <c:v>0.02</c:v>
                </c:pt>
                <c:pt idx="1">
                  <c:v>0.04</c:v>
                </c:pt>
                <c:pt idx="2">
                  <c:v>0.06</c:v>
                </c:pt>
              </c:numCache>
            </c:numRef>
          </c:xVal>
          <c:yVal>
            <c:numRef>
              <c:f>'Example 25-2'!$D$33:$F$33</c:f>
              <c:numCache>
                <c:formatCode>0.00000</c:formatCode>
                <c:ptCount val="3"/>
                <c:pt idx="0">
                  <c:v>1.1711970477866189</c:v>
                </c:pt>
                <c:pt idx="1">
                  <c:v>0.89832695655173334</c:v>
                </c:pt>
                <c:pt idx="2">
                  <c:v>0.77712985810046076</c:v>
                </c:pt>
              </c:numCache>
            </c:numRef>
          </c:yVal>
          <c:smooth val="0"/>
        </c:ser>
        <c:dLbls>
          <c:showLegendKey val="0"/>
          <c:showVal val="0"/>
          <c:showCatName val="0"/>
          <c:showSerName val="0"/>
          <c:showPercent val="0"/>
          <c:showBubbleSize val="0"/>
        </c:dLbls>
        <c:axId val="49536384"/>
        <c:axId val="49588096"/>
      </c:scatterChart>
      <c:valAx>
        <c:axId val="49536384"/>
        <c:scaling>
          <c:orientation val="minMax"/>
        </c:scaling>
        <c:delete val="0"/>
        <c:axPos val="b"/>
        <c:majorGridlines/>
        <c:title>
          <c:tx>
            <c:rich>
              <a:bodyPr/>
              <a:lstStyle/>
              <a:p>
                <a:pPr>
                  <a:defRPr/>
                </a:pPr>
                <a:r>
                  <a:rPr lang="en-US"/>
                  <a:t>Trial Values</a:t>
                </a:r>
                <a:r>
                  <a:rPr lang="en-US" baseline="0"/>
                  <a:t> of L</a:t>
                </a:r>
                <a:endParaRPr lang="en-US"/>
              </a:p>
            </c:rich>
          </c:tx>
          <c:overlay val="0"/>
        </c:title>
        <c:numFmt formatCode="General" sourceLinked="1"/>
        <c:majorTickMark val="out"/>
        <c:minorTickMark val="none"/>
        <c:tickLblPos val="nextTo"/>
        <c:crossAx val="49588096"/>
        <c:crosses val="autoZero"/>
        <c:crossBetween val="midCat"/>
      </c:valAx>
      <c:valAx>
        <c:axId val="49588096"/>
        <c:scaling>
          <c:orientation val="minMax"/>
        </c:scaling>
        <c:delete val="0"/>
        <c:axPos val="l"/>
        <c:majorGridlines/>
        <c:title>
          <c:tx>
            <c:rich>
              <a:bodyPr rot="-5400000" vert="horz"/>
              <a:lstStyle/>
              <a:p>
                <a:pPr>
                  <a:defRPr/>
                </a:pPr>
                <a:r>
                  <a:rPr lang="en-US"/>
                  <a:t>Calculated Totals</a:t>
                </a:r>
              </a:p>
            </c:rich>
          </c:tx>
          <c:overlay val="0"/>
        </c:title>
        <c:numFmt formatCode="0.00000" sourceLinked="1"/>
        <c:majorTickMark val="out"/>
        <c:minorTickMark val="none"/>
        <c:tickLblPos val="nextTo"/>
        <c:crossAx val="49536384"/>
        <c:crosses val="autoZero"/>
        <c:crossBetween val="midCat"/>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marker>
            <c:symbol val="none"/>
          </c:marker>
          <c:xVal>
            <c:numRef>
              <c:f>'Example 25-2'!$N$21:$P$21</c:f>
              <c:numCache>
                <c:formatCode>General</c:formatCode>
                <c:ptCount val="3"/>
                <c:pt idx="0">
                  <c:v>0.02</c:v>
                </c:pt>
                <c:pt idx="1">
                  <c:v>0.04</c:v>
                </c:pt>
                <c:pt idx="2">
                  <c:v>0.06</c:v>
                </c:pt>
              </c:numCache>
            </c:numRef>
          </c:xVal>
          <c:yVal>
            <c:numRef>
              <c:f>'Example 25-2'!$N$33:$P$33</c:f>
              <c:numCache>
                <c:formatCode>0.00000</c:formatCode>
                <c:ptCount val="3"/>
                <c:pt idx="0">
                  <c:v>1.1711970477866189</c:v>
                </c:pt>
                <c:pt idx="1">
                  <c:v>0.89832695655173334</c:v>
                </c:pt>
                <c:pt idx="2">
                  <c:v>0.77712985810046076</c:v>
                </c:pt>
              </c:numCache>
            </c:numRef>
          </c:yVal>
          <c:smooth val="0"/>
        </c:ser>
        <c:dLbls>
          <c:showLegendKey val="0"/>
          <c:showVal val="0"/>
          <c:showCatName val="0"/>
          <c:showSerName val="0"/>
          <c:showPercent val="0"/>
          <c:showBubbleSize val="0"/>
        </c:dLbls>
        <c:axId val="92620288"/>
        <c:axId val="92622208"/>
      </c:scatterChart>
      <c:valAx>
        <c:axId val="92620288"/>
        <c:scaling>
          <c:orientation val="minMax"/>
        </c:scaling>
        <c:delete val="0"/>
        <c:axPos val="b"/>
        <c:majorGridlines/>
        <c:title>
          <c:tx>
            <c:rich>
              <a:bodyPr/>
              <a:lstStyle/>
              <a:p>
                <a:pPr>
                  <a:defRPr/>
                </a:pPr>
                <a:r>
                  <a:rPr lang="en-US"/>
                  <a:t>Trial Values</a:t>
                </a:r>
                <a:r>
                  <a:rPr lang="en-US" baseline="0"/>
                  <a:t> of L</a:t>
                </a:r>
                <a:endParaRPr lang="en-US"/>
              </a:p>
            </c:rich>
          </c:tx>
          <c:overlay val="0"/>
        </c:title>
        <c:numFmt formatCode="General" sourceLinked="1"/>
        <c:majorTickMark val="out"/>
        <c:minorTickMark val="none"/>
        <c:tickLblPos val="nextTo"/>
        <c:crossAx val="92622208"/>
        <c:crosses val="autoZero"/>
        <c:crossBetween val="midCat"/>
      </c:valAx>
      <c:valAx>
        <c:axId val="92622208"/>
        <c:scaling>
          <c:orientation val="minMax"/>
        </c:scaling>
        <c:delete val="0"/>
        <c:axPos val="l"/>
        <c:majorGridlines/>
        <c:title>
          <c:tx>
            <c:rich>
              <a:bodyPr rot="-5400000" vert="horz"/>
              <a:lstStyle/>
              <a:p>
                <a:pPr>
                  <a:defRPr/>
                </a:pPr>
                <a:r>
                  <a:rPr lang="en-US"/>
                  <a:t>Calculated Totals</a:t>
                </a:r>
              </a:p>
            </c:rich>
          </c:tx>
          <c:overlay val="0"/>
        </c:title>
        <c:numFmt formatCode="0.00000" sourceLinked="1"/>
        <c:majorTickMark val="out"/>
        <c:minorTickMark val="none"/>
        <c:tickLblPos val="nextTo"/>
        <c:crossAx val="92620288"/>
        <c:crosses val="autoZero"/>
        <c:crossBetween val="midCat"/>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523875</xdr:colOff>
      <xdr:row>37</xdr:row>
      <xdr:rowOff>47625</xdr:rowOff>
    </xdr:from>
    <xdr:to>
      <xdr:col>8</xdr:col>
      <xdr:colOff>238125</xdr:colOff>
      <xdr:row>51</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495300</xdr:colOff>
      <xdr:row>37</xdr:row>
      <xdr:rowOff>123825</xdr:rowOff>
    </xdr:from>
    <xdr:to>
      <xdr:col>18</xdr:col>
      <xdr:colOff>209550</xdr:colOff>
      <xdr:row>52</xdr:row>
      <xdr:rowOff>9525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P34" sqref="P34"/>
    </sheetView>
  </sheetViews>
  <sheetFormatPr defaultRowHeight="12.75" x14ac:dyDescent="0.2"/>
  <cols>
    <col min="3" max="3" width="25.28515625" customWidth="1"/>
  </cols>
  <sheetData>
    <row r="1" spans="1:3" ht="15" x14ac:dyDescent="0.25">
      <c r="A1" s="4" t="s">
        <v>128</v>
      </c>
      <c r="B1" s="1"/>
      <c r="C1" s="1"/>
    </row>
    <row r="2" spans="1:3" x14ac:dyDescent="0.2">
      <c r="A2" s="1"/>
      <c r="B2" s="1"/>
      <c r="C2" s="1"/>
    </row>
    <row r="3" spans="1:3" x14ac:dyDescent="0.2">
      <c r="A3" s="1"/>
      <c r="B3" s="1"/>
      <c r="C3" s="1"/>
    </row>
    <row r="4" spans="1:3" x14ac:dyDescent="0.2">
      <c r="A4" s="15" t="s">
        <v>129</v>
      </c>
      <c r="B4" s="15" t="s">
        <v>130</v>
      </c>
      <c r="C4" s="16" t="s">
        <v>131</v>
      </c>
    </row>
    <row r="5" spans="1:3" ht="15" x14ac:dyDescent="0.25">
      <c r="A5" s="17">
        <v>0</v>
      </c>
      <c r="B5" s="18">
        <v>42826</v>
      </c>
      <c r="C5" s="19" t="s">
        <v>132</v>
      </c>
    </row>
    <row r="6" spans="1:3" ht="15" x14ac:dyDescent="0.25">
      <c r="A6" s="19"/>
      <c r="B6" s="19"/>
      <c r="C6" s="19"/>
    </row>
    <row r="7" spans="1:3" x14ac:dyDescent="0.2">
      <c r="A7" s="20"/>
      <c r="B7" s="20"/>
      <c r="C7" s="20"/>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E30" sqref="E30"/>
    </sheetView>
  </sheetViews>
  <sheetFormatPr defaultRowHeight="12.75" x14ac:dyDescent="0.2"/>
  <cols>
    <col min="1" max="1" width="9.7109375" style="2" customWidth="1"/>
    <col min="2" max="2" width="2" style="8" bestFit="1" customWidth="1"/>
    <col min="3" max="3" width="36.42578125" style="3" bestFit="1" customWidth="1"/>
    <col min="4" max="4" width="9.140625" style="1"/>
    <col min="5" max="5" width="10.5703125" style="2" customWidth="1"/>
    <col min="6" max="6" width="2" style="8" bestFit="1" customWidth="1"/>
    <col min="7" max="7" width="36.42578125" style="3" bestFit="1" customWidth="1"/>
    <col min="8" max="16384" width="9.140625" style="1"/>
  </cols>
  <sheetData>
    <row r="1" spans="1:7" ht="15" x14ac:dyDescent="0.25">
      <c r="A1" s="4" t="s">
        <v>128</v>
      </c>
    </row>
    <row r="3" spans="1:7" x14ac:dyDescent="0.2">
      <c r="A3" s="137" t="s">
        <v>10</v>
      </c>
      <c r="B3" s="138"/>
      <c r="C3" s="138"/>
      <c r="D3" s="138"/>
      <c r="E3" s="138"/>
      <c r="F3" s="138"/>
      <c r="G3" s="138"/>
    </row>
    <row r="4" spans="1:7" ht="13.5" thickBot="1" x14ac:dyDescent="0.25">
      <c r="A4" s="139" t="s">
        <v>3</v>
      </c>
      <c r="B4" s="140"/>
      <c r="C4" s="140"/>
      <c r="D4" s="140"/>
      <c r="E4" s="140"/>
      <c r="F4" s="140"/>
      <c r="G4" s="140"/>
    </row>
    <row r="5" spans="1:7" ht="14.25" x14ac:dyDescent="0.2">
      <c r="A5" s="2" t="s">
        <v>30</v>
      </c>
      <c r="B5" s="2" t="s">
        <v>0</v>
      </c>
      <c r="C5" s="3" t="s">
        <v>32</v>
      </c>
      <c r="E5" s="2" t="s">
        <v>20</v>
      </c>
      <c r="F5" s="2" t="s">
        <v>0</v>
      </c>
      <c r="G5" s="3" t="s">
        <v>21</v>
      </c>
    </row>
    <row r="6" spans="1:7" ht="25.5" x14ac:dyDescent="0.2">
      <c r="A6" s="2" t="s">
        <v>1</v>
      </c>
      <c r="B6" s="2" t="s">
        <v>0</v>
      </c>
      <c r="C6" s="3" t="s">
        <v>12</v>
      </c>
      <c r="E6" s="2" t="s">
        <v>5</v>
      </c>
      <c r="F6" s="2" t="s">
        <v>0</v>
      </c>
      <c r="G6" s="3" t="s">
        <v>35</v>
      </c>
    </row>
    <row r="7" spans="1:7" x14ac:dyDescent="0.2">
      <c r="A7" s="2" t="s">
        <v>13</v>
      </c>
      <c r="B7" s="2" t="s">
        <v>0</v>
      </c>
      <c r="C7" s="3" t="s">
        <v>14</v>
      </c>
      <c r="E7" s="2" t="s">
        <v>22</v>
      </c>
      <c r="F7" s="2" t="s">
        <v>0</v>
      </c>
      <c r="G7" s="3" t="s">
        <v>23</v>
      </c>
    </row>
    <row r="8" spans="1:7" ht="25.5" x14ac:dyDescent="0.2">
      <c r="A8" s="6" t="s">
        <v>15</v>
      </c>
      <c r="B8" s="2" t="s">
        <v>0</v>
      </c>
      <c r="C8" s="3" t="s">
        <v>16</v>
      </c>
      <c r="E8" s="2" t="s">
        <v>2</v>
      </c>
      <c r="F8" s="2" t="s">
        <v>0</v>
      </c>
      <c r="G8" s="3" t="s">
        <v>24</v>
      </c>
    </row>
    <row r="9" spans="1:7" ht="25.5" x14ac:dyDescent="0.2">
      <c r="A9" s="2" t="s">
        <v>17</v>
      </c>
      <c r="B9" s="2" t="s">
        <v>0</v>
      </c>
      <c r="C9" s="3" t="s">
        <v>18</v>
      </c>
      <c r="E9" s="2" t="s">
        <v>33</v>
      </c>
      <c r="F9" s="2" t="s">
        <v>0</v>
      </c>
      <c r="G9" s="3" t="s">
        <v>25</v>
      </c>
    </row>
    <row r="10" spans="1:7" ht="25.5" x14ac:dyDescent="0.2">
      <c r="A10" s="2" t="s">
        <v>31</v>
      </c>
      <c r="B10" s="2" t="s">
        <v>0</v>
      </c>
      <c r="C10" s="3" t="s">
        <v>19</v>
      </c>
      <c r="E10" s="2" t="s">
        <v>34</v>
      </c>
      <c r="F10" s="2" t="s">
        <v>0</v>
      </c>
      <c r="G10" s="3" t="s">
        <v>26</v>
      </c>
    </row>
    <row r="11" spans="1:7" x14ac:dyDescent="0.2">
      <c r="B11" s="2"/>
      <c r="F11" s="2"/>
    </row>
    <row r="12" spans="1:7" x14ac:dyDescent="0.2">
      <c r="B12" s="2"/>
      <c r="C12" s="7" t="s">
        <v>27</v>
      </c>
      <c r="E12" s="2" t="s">
        <v>28</v>
      </c>
      <c r="F12" s="2" t="s">
        <v>0</v>
      </c>
      <c r="G12" s="3" t="s">
        <v>29</v>
      </c>
    </row>
    <row r="13" spans="1:7" x14ac:dyDescent="0.2">
      <c r="B13" s="2"/>
    </row>
    <row r="14" spans="1:7" ht="20.25" x14ac:dyDescent="0.3">
      <c r="A14" s="9" t="s">
        <v>6</v>
      </c>
      <c r="B14" s="4"/>
      <c r="C14" s="4"/>
    </row>
    <row r="15" spans="1:7" ht="15" x14ac:dyDescent="0.25">
      <c r="A15" s="14"/>
      <c r="B15" s="10" t="s">
        <v>0</v>
      </c>
      <c r="C15" s="11" t="s">
        <v>7</v>
      </c>
    </row>
    <row r="16" spans="1:7" ht="15" x14ac:dyDescent="0.25">
      <c r="A16" s="12"/>
      <c r="B16" s="10" t="s">
        <v>0</v>
      </c>
      <c r="C16" s="11" t="s">
        <v>8</v>
      </c>
    </row>
    <row r="17" spans="1:7" ht="15" x14ac:dyDescent="0.25">
      <c r="A17" s="13"/>
      <c r="B17" s="10" t="s">
        <v>0</v>
      </c>
      <c r="C17" s="11" t="s">
        <v>9</v>
      </c>
    </row>
    <row r="19" spans="1:7" ht="20.25" x14ac:dyDescent="0.3">
      <c r="A19" s="9" t="s">
        <v>107</v>
      </c>
    </row>
    <row r="20" spans="1:7" ht="50.25" customHeight="1" x14ac:dyDescent="0.2">
      <c r="C20" s="141" t="s">
        <v>104</v>
      </c>
      <c r="D20" s="142"/>
      <c r="E20" s="142"/>
      <c r="F20" s="142"/>
      <c r="G20" s="142"/>
    </row>
    <row r="21" spans="1:7" ht="51" customHeight="1" x14ac:dyDescent="0.2">
      <c r="C21" s="143" t="s">
        <v>105</v>
      </c>
      <c r="D21" s="143"/>
      <c r="E21" s="143"/>
      <c r="F21" s="143"/>
      <c r="G21" s="143"/>
    </row>
    <row r="22" spans="1:7" ht="26.25" customHeight="1" x14ac:dyDescent="0.2">
      <c r="C22" s="143" t="s">
        <v>106</v>
      </c>
      <c r="D22" s="143"/>
      <c r="E22" s="143"/>
      <c r="F22" s="143"/>
      <c r="G22" s="143"/>
    </row>
    <row r="23" spans="1:7" x14ac:dyDescent="0.2">
      <c r="C23" s="136"/>
      <c r="D23" s="136"/>
      <c r="E23" s="136"/>
      <c r="F23" s="136"/>
      <c r="G23" s="136"/>
    </row>
  </sheetData>
  <sheetProtection password="E156" sheet="1" objects="1" scenarios="1"/>
  <mergeCells count="6">
    <mergeCell ref="C23:G23"/>
    <mergeCell ref="A3:G3"/>
    <mergeCell ref="A4:G4"/>
    <mergeCell ref="C20:G20"/>
    <mergeCell ref="C21:G21"/>
    <mergeCell ref="C22:G22"/>
  </mergeCells>
  <phoneticPr fontId="4"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zoomScale="85" zoomScaleNormal="85" workbookViewId="0">
      <selection activeCell="T18" sqref="T18"/>
    </sheetView>
  </sheetViews>
  <sheetFormatPr defaultRowHeight="15" x14ac:dyDescent="0.25"/>
  <cols>
    <col min="1" max="1" width="13.7109375" style="4" customWidth="1"/>
    <col min="2" max="2" width="9.140625" style="5"/>
    <col min="3" max="3" width="9.42578125" style="5" customWidth="1"/>
    <col min="4" max="4" width="12.85546875" style="4" customWidth="1"/>
    <col min="5" max="5" width="9.85546875" style="4" customWidth="1"/>
    <col min="6" max="6" width="9.140625" style="4"/>
    <col min="7" max="7" width="11.7109375" style="4" bestFit="1" customWidth="1"/>
    <col min="8" max="8" width="9.140625" style="4"/>
    <col min="9" max="9" width="13.7109375" style="4" customWidth="1"/>
    <col min="10" max="10" width="9.140625" style="5"/>
    <col min="11" max="11" width="9.42578125" style="5" customWidth="1"/>
    <col min="12" max="12" width="12.28515625" style="4" customWidth="1"/>
    <col min="13" max="13" width="10.5703125" style="4" customWidth="1"/>
    <col min="14" max="14" width="9.140625" style="4"/>
    <col min="15" max="15" width="11.7109375" style="4" bestFit="1" customWidth="1"/>
    <col min="16" max="16384" width="9.140625" style="4"/>
  </cols>
  <sheetData>
    <row r="1" spans="1:15" x14ac:dyDescent="0.25">
      <c r="A1" s="4" t="s">
        <v>128</v>
      </c>
    </row>
    <row r="3" spans="1:15" x14ac:dyDescent="0.25">
      <c r="A3" s="23" t="s">
        <v>36</v>
      </c>
      <c r="B3" s="24"/>
      <c r="C3" s="24"/>
      <c r="D3" s="25"/>
      <c r="E3" s="25"/>
      <c r="F3" s="25"/>
      <c r="G3" s="25"/>
      <c r="I3" s="34" t="s">
        <v>138</v>
      </c>
      <c r="J3" s="35"/>
      <c r="K3" s="35"/>
      <c r="L3" s="36"/>
      <c r="M3" s="36"/>
      <c r="N3" s="36"/>
      <c r="O3" s="36"/>
    </row>
    <row r="4" spans="1:15" x14ac:dyDescent="0.25">
      <c r="A4" s="25"/>
      <c r="B4" s="24"/>
      <c r="C4" s="24"/>
      <c r="D4" s="25"/>
      <c r="E4" s="25"/>
      <c r="F4" s="25"/>
      <c r="G4" s="25"/>
      <c r="I4" s="36"/>
      <c r="J4" s="35"/>
      <c r="K4" s="35"/>
      <c r="L4" s="36"/>
      <c r="M4" s="36"/>
      <c r="N4" s="36"/>
      <c r="O4" s="36"/>
    </row>
    <row r="5" spans="1:15" x14ac:dyDescent="0.25">
      <c r="A5" s="25" t="s">
        <v>43</v>
      </c>
      <c r="B5" s="24"/>
      <c r="C5" s="24"/>
      <c r="D5" s="25"/>
      <c r="E5" s="25"/>
      <c r="F5" s="25"/>
      <c r="G5" s="25"/>
      <c r="I5" s="36" t="s">
        <v>43</v>
      </c>
      <c r="J5" s="35"/>
      <c r="K5" s="35"/>
      <c r="L5" s="36"/>
      <c r="M5" s="36"/>
      <c r="N5" s="36"/>
      <c r="O5" s="36"/>
    </row>
    <row r="6" spans="1:15" x14ac:dyDescent="0.25">
      <c r="A6" s="25"/>
      <c r="B6" s="24"/>
      <c r="C6" s="24"/>
      <c r="D6" s="25"/>
      <c r="E6" s="25"/>
      <c r="F6" s="25"/>
      <c r="G6" s="25"/>
      <c r="I6" s="36"/>
      <c r="J6" s="35"/>
      <c r="K6" s="35"/>
      <c r="L6" s="36"/>
      <c r="M6" s="36"/>
      <c r="N6" s="36"/>
      <c r="O6" s="36"/>
    </row>
    <row r="7" spans="1:15" x14ac:dyDescent="0.25">
      <c r="A7" s="25" t="s">
        <v>45</v>
      </c>
      <c r="B7" s="26" t="s">
        <v>40</v>
      </c>
      <c r="C7" s="24" t="s">
        <v>0</v>
      </c>
      <c r="D7" s="27">
        <v>60</v>
      </c>
      <c r="E7" s="25" t="s">
        <v>41</v>
      </c>
      <c r="F7" s="25"/>
      <c r="G7" s="25"/>
      <c r="I7" s="36" t="s">
        <v>45</v>
      </c>
      <c r="J7" s="37" t="s">
        <v>40</v>
      </c>
      <c r="K7" s="35" t="s">
        <v>0</v>
      </c>
      <c r="L7" s="38">
        <v>60</v>
      </c>
      <c r="M7" s="36" t="s">
        <v>41</v>
      </c>
      <c r="N7" s="36"/>
      <c r="O7" s="36"/>
    </row>
    <row r="8" spans="1:15" x14ac:dyDescent="0.25">
      <c r="A8" s="25" t="s">
        <v>46</v>
      </c>
      <c r="B8" s="26" t="s">
        <v>42</v>
      </c>
      <c r="C8" s="24" t="s">
        <v>0</v>
      </c>
      <c r="D8" s="27">
        <v>40</v>
      </c>
      <c r="E8" s="25" t="s">
        <v>41</v>
      </c>
      <c r="F8" s="25"/>
      <c r="G8" s="25"/>
      <c r="I8" s="36" t="s">
        <v>46</v>
      </c>
      <c r="J8" s="37" t="s">
        <v>42</v>
      </c>
      <c r="K8" s="35" t="s">
        <v>0</v>
      </c>
      <c r="L8" s="38">
        <v>40</v>
      </c>
      <c r="M8" s="36" t="s">
        <v>41</v>
      </c>
      <c r="N8" s="36"/>
      <c r="O8" s="36"/>
    </row>
    <row r="9" spans="1:15" x14ac:dyDescent="0.25">
      <c r="A9" s="25" t="s">
        <v>37</v>
      </c>
      <c r="B9" s="24"/>
      <c r="C9" s="24" t="s">
        <v>0</v>
      </c>
      <c r="D9" s="27">
        <v>-125</v>
      </c>
      <c r="E9" s="25" t="s">
        <v>4</v>
      </c>
      <c r="F9" s="25"/>
      <c r="G9" s="25"/>
      <c r="I9" s="36" t="s">
        <v>37</v>
      </c>
      <c r="J9" s="35"/>
      <c r="K9" s="35" t="s">
        <v>0</v>
      </c>
      <c r="L9" s="38">
        <v>-125</v>
      </c>
      <c r="M9" s="36" t="s">
        <v>4</v>
      </c>
      <c r="N9" s="36"/>
      <c r="O9" s="36"/>
    </row>
    <row r="10" spans="1:15" x14ac:dyDescent="0.25">
      <c r="A10" s="25" t="s">
        <v>38</v>
      </c>
      <c r="B10" s="24"/>
      <c r="C10" s="24" t="s">
        <v>0</v>
      </c>
      <c r="D10" s="27">
        <v>50</v>
      </c>
      <c r="E10" s="25" t="s">
        <v>39</v>
      </c>
      <c r="F10" s="25"/>
      <c r="G10" s="25"/>
      <c r="I10" s="36" t="s">
        <v>38</v>
      </c>
      <c r="J10" s="35"/>
      <c r="K10" s="35" t="s">
        <v>0</v>
      </c>
      <c r="L10" s="38">
        <v>50</v>
      </c>
      <c r="M10" s="36" t="s">
        <v>39</v>
      </c>
      <c r="N10" s="36"/>
      <c r="O10" s="36"/>
    </row>
    <row r="11" spans="1:15" x14ac:dyDescent="0.25">
      <c r="A11" s="25"/>
      <c r="B11" s="24"/>
      <c r="C11" s="24"/>
      <c r="D11" s="25"/>
      <c r="E11" s="25"/>
      <c r="F11" s="25"/>
      <c r="G11" s="25"/>
      <c r="I11" s="36"/>
      <c r="J11" s="35"/>
      <c r="K11" s="35"/>
      <c r="L11" s="36"/>
      <c r="M11" s="36"/>
      <c r="N11" s="36"/>
      <c r="O11" s="36"/>
    </row>
    <row r="12" spans="1:15" x14ac:dyDescent="0.25">
      <c r="A12" s="28" t="s">
        <v>44</v>
      </c>
      <c r="B12" s="28"/>
      <c r="C12" s="28"/>
      <c r="D12" s="25"/>
      <c r="E12" s="25"/>
      <c r="F12" s="25"/>
      <c r="G12" s="25"/>
      <c r="I12" s="39" t="s">
        <v>44</v>
      </c>
      <c r="J12" s="39"/>
      <c r="K12" s="39"/>
      <c r="L12" s="36"/>
      <c r="M12" s="36"/>
      <c r="N12" s="36"/>
      <c r="O12" s="36"/>
    </row>
    <row r="13" spans="1:15" x14ac:dyDescent="0.25">
      <c r="A13" s="28"/>
      <c r="B13" s="28"/>
      <c r="C13" s="28"/>
      <c r="D13" s="25"/>
      <c r="E13" s="25"/>
      <c r="F13" s="25"/>
      <c r="G13" s="25"/>
      <c r="I13" s="39"/>
      <c r="J13" s="39"/>
      <c r="K13" s="39"/>
      <c r="L13" s="36"/>
      <c r="M13" s="36"/>
      <c r="N13" s="36"/>
      <c r="O13" s="36"/>
    </row>
    <row r="14" spans="1:15" ht="16.5" x14ac:dyDescent="0.3">
      <c r="A14" s="24" t="s">
        <v>47</v>
      </c>
      <c r="B14" s="24" t="s">
        <v>0</v>
      </c>
      <c r="C14" s="24">
        <v>10</v>
      </c>
      <c r="D14" s="25"/>
      <c r="E14" s="25"/>
      <c r="F14" s="25" t="s">
        <v>125</v>
      </c>
      <c r="G14" s="25"/>
      <c r="I14" s="35" t="s">
        <v>47</v>
      </c>
      <c r="J14" s="39" t="s">
        <v>0</v>
      </c>
      <c r="K14" s="40">
        <v>10</v>
      </c>
      <c r="L14" s="36"/>
      <c r="M14" s="36"/>
      <c r="N14" s="36" t="s">
        <v>125</v>
      </c>
      <c r="O14" s="36"/>
    </row>
    <row r="15" spans="1:15" ht="16.5" x14ac:dyDescent="0.3">
      <c r="A15" s="24" t="s">
        <v>48</v>
      </c>
      <c r="B15" s="24" t="s">
        <v>0</v>
      </c>
      <c r="C15" s="24">
        <v>0.35</v>
      </c>
      <c r="D15" s="25"/>
      <c r="E15" s="25"/>
      <c r="F15" s="25" t="s">
        <v>125</v>
      </c>
      <c r="G15" s="25"/>
      <c r="I15" s="35" t="s">
        <v>69</v>
      </c>
      <c r="J15" s="39" t="s">
        <v>0</v>
      </c>
      <c r="K15" s="40">
        <v>0.35</v>
      </c>
      <c r="L15" s="36"/>
      <c r="M15" s="36"/>
      <c r="N15" s="36" t="s">
        <v>125</v>
      </c>
      <c r="O15" s="36"/>
    </row>
    <row r="16" spans="1:15" x14ac:dyDescent="0.25">
      <c r="A16" s="28"/>
      <c r="B16" s="28"/>
      <c r="C16" s="28"/>
      <c r="D16" s="25"/>
      <c r="E16" s="25"/>
      <c r="F16" s="25"/>
      <c r="G16" s="25"/>
      <c r="I16" s="39"/>
      <c r="J16" s="39"/>
      <c r="K16" s="39"/>
      <c r="L16" s="36"/>
      <c r="M16" s="36"/>
      <c r="N16" s="36"/>
      <c r="O16" s="36"/>
    </row>
    <row r="17" spans="1:15" ht="16.5" x14ac:dyDescent="0.3">
      <c r="A17" s="28" t="s">
        <v>49</v>
      </c>
      <c r="B17" s="28"/>
      <c r="C17" s="28"/>
      <c r="D17" s="25"/>
      <c r="E17" s="25"/>
      <c r="F17" s="25"/>
      <c r="G17" s="25"/>
      <c r="I17" s="39" t="s">
        <v>49</v>
      </c>
      <c r="J17" s="39"/>
      <c r="K17" s="39"/>
      <c r="L17" s="36"/>
      <c r="M17" s="36"/>
      <c r="N17" s="36"/>
      <c r="O17" s="36"/>
    </row>
    <row r="18" spans="1:15" ht="16.5" x14ac:dyDescent="0.3">
      <c r="A18" s="24" t="s">
        <v>50</v>
      </c>
      <c r="B18" s="24" t="s">
        <v>0</v>
      </c>
      <c r="C18" s="28">
        <f>C14</f>
        <v>10</v>
      </c>
      <c r="D18" s="25"/>
      <c r="E18" s="25"/>
      <c r="F18" s="25"/>
      <c r="G18" s="25"/>
      <c r="I18" s="39" t="s">
        <v>50</v>
      </c>
      <c r="J18" s="39" t="s">
        <v>0</v>
      </c>
      <c r="K18" s="39">
        <f>K14</f>
        <v>10</v>
      </c>
      <c r="L18" s="36"/>
      <c r="M18" s="36"/>
      <c r="N18" s="36"/>
      <c r="O18" s="36"/>
    </row>
    <row r="19" spans="1:15" ht="16.5" x14ac:dyDescent="0.3">
      <c r="A19" s="24" t="s">
        <v>51</v>
      </c>
      <c r="B19" s="24" t="s">
        <v>0</v>
      </c>
      <c r="C19" s="28">
        <f>C15</f>
        <v>0.35</v>
      </c>
      <c r="D19" s="25"/>
      <c r="E19" s="28"/>
      <c r="F19" s="25"/>
      <c r="G19" s="25"/>
      <c r="I19" s="39" t="s">
        <v>70</v>
      </c>
      <c r="J19" s="39" t="s">
        <v>0</v>
      </c>
      <c r="K19" s="39">
        <f>K15</f>
        <v>0.35</v>
      </c>
      <c r="L19" s="36"/>
      <c r="M19" s="36"/>
      <c r="N19" s="36"/>
      <c r="O19" s="36"/>
    </row>
    <row r="20" spans="1:15" ht="16.5" x14ac:dyDescent="0.3">
      <c r="A20" s="25" t="s">
        <v>52</v>
      </c>
      <c r="B20" s="24"/>
      <c r="C20" s="26"/>
      <c r="D20" s="25"/>
      <c r="E20" s="25"/>
      <c r="F20" s="25"/>
      <c r="G20" s="29"/>
      <c r="I20" s="39" t="s">
        <v>52</v>
      </c>
      <c r="J20" s="39"/>
      <c r="K20" s="39"/>
      <c r="L20" s="36"/>
      <c r="M20" s="36"/>
      <c r="N20" s="36"/>
      <c r="O20" s="41"/>
    </row>
    <row r="21" spans="1:15" ht="16.5" x14ac:dyDescent="0.3">
      <c r="A21" s="27" t="s">
        <v>53</v>
      </c>
      <c r="B21" s="24">
        <f>+C15</f>
        <v>0.35</v>
      </c>
      <c r="C21" s="24" t="s">
        <v>54</v>
      </c>
      <c r="D21" s="28" t="s">
        <v>55</v>
      </c>
      <c r="E21" s="24">
        <f>+C14</f>
        <v>10</v>
      </c>
      <c r="F21" s="25"/>
      <c r="G21" s="25"/>
      <c r="I21" s="39" t="s">
        <v>53</v>
      </c>
      <c r="J21" s="39">
        <f>+K15</f>
        <v>0.35</v>
      </c>
      <c r="K21" s="39" t="s">
        <v>54</v>
      </c>
      <c r="L21" s="36" t="s">
        <v>55</v>
      </c>
      <c r="M21" s="36">
        <f>+K14</f>
        <v>10</v>
      </c>
      <c r="N21" s="36"/>
      <c r="O21" s="36"/>
    </row>
    <row r="22" spans="1:15" x14ac:dyDescent="0.25">
      <c r="A22" s="28" t="s">
        <v>56</v>
      </c>
      <c r="B22" s="28"/>
      <c r="C22" s="28"/>
      <c r="D22" s="25"/>
      <c r="E22" s="25"/>
      <c r="F22" s="25"/>
      <c r="G22" s="25"/>
      <c r="I22" s="39" t="s">
        <v>56</v>
      </c>
      <c r="J22" s="39"/>
      <c r="K22" s="39"/>
      <c r="L22" s="36"/>
      <c r="M22" s="36"/>
      <c r="N22" s="36"/>
      <c r="O22" s="36"/>
    </row>
    <row r="23" spans="1:15" ht="16.5" x14ac:dyDescent="0.3">
      <c r="A23" s="24" t="s">
        <v>57</v>
      </c>
      <c r="B23" s="24" t="s">
        <v>0</v>
      </c>
      <c r="C23" s="30">
        <f>+(C19-1)/(C19-C18)</f>
        <v>6.7357512953367879E-2</v>
      </c>
      <c r="D23" s="25"/>
      <c r="E23" s="25"/>
      <c r="F23" s="25"/>
      <c r="G23" s="25"/>
      <c r="I23" s="35" t="s">
        <v>57</v>
      </c>
      <c r="J23" s="35" t="s">
        <v>0</v>
      </c>
      <c r="K23" s="42">
        <f>+(K19-1)/(K19-K18)</f>
        <v>6.7357512953367879E-2</v>
      </c>
      <c r="L23" s="39"/>
      <c r="M23" s="36"/>
      <c r="N23" s="39"/>
      <c r="O23" s="36"/>
    </row>
    <row r="24" spans="1:15" ht="16.5" x14ac:dyDescent="0.3">
      <c r="A24" s="24" t="s">
        <v>58</v>
      </c>
      <c r="B24" s="24" t="s">
        <v>0</v>
      </c>
      <c r="C24" s="31">
        <f>+C23*C14</f>
        <v>0.67357512953367882</v>
      </c>
      <c r="D24" s="25"/>
      <c r="E24" s="25"/>
      <c r="F24" s="25"/>
      <c r="G24" s="25"/>
      <c r="I24" s="35" t="s">
        <v>58</v>
      </c>
      <c r="J24" s="35" t="s">
        <v>0</v>
      </c>
      <c r="K24" s="43">
        <f>+K23*K14</f>
        <v>0.67357512953367882</v>
      </c>
      <c r="L24" s="36"/>
      <c r="M24" s="36"/>
      <c r="N24" s="36"/>
      <c r="O24" s="35"/>
    </row>
    <row r="25" spans="1:15" ht="16.5" x14ac:dyDescent="0.3">
      <c r="A25" s="24" t="s">
        <v>59</v>
      </c>
      <c r="B25" s="24" t="s">
        <v>0</v>
      </c>
      <c r="C25" s="30">
        <f>+(C14-1)/(C14-C15)</f>
        <v>0.93264248704663211</v>
      </c>
      <c r="D25" s="25"/>
      <c r="E25" s="25"/>
      <c r="F25" s="25"/>
      <c r="G25" s="25"/>
      <c r="I25" s="35" t="s">
        <v>59</v>
      </c>
      <c r="J25" s="35" t="s">
        <v>0</v>
      </c>
      <c r="K25" s="42">
        <f>+(K14-1)/(K14-K15)</f>
        <v>0.93264248704663211</v>
      </c>
      <c r="L25" s="36"/>
      <c r="M25" s="36"/>
      <c r="N25" s="36"/>
      <c r="O25" s="36"/>
    </row>
    <row r="26" spans="1:15" ht="16.5" x14ac:dyDescent="0.3">
      <c r="A26" s="24" t="s">
        <v>60</v>
      </c>
      <c r="B26" s="24" t="s">
        <v>0</v>
      </c>
      <c r="C26" s="31">
        <f>+C25*C15</f>
        <v>0.32642487046632124</v>
      </c>
      <c r="D26" s="25"/>
      <c r="E26" s="25"/>
      <c r="F26" s="25"/>
      <c r="G26" s="25"/>
      <c r="I26" s="35" t="s">
        <v>60</v>
      </c>
      <c r="J26" s="35" t="s">
        <v>0</v>
      </c>
      <c r="K26" s="43">
        <f>+K25*K15</f>
        <v>0.32642487046632124</v>
      </c>
      <c r="L26" s="36"/>
      <c r="M26" s="36"/>
      <c r="N26" s="36"/>
      <c r="O26" s="36"/>
    </row>
    <row r="27" spans="1:15" x14ac:dyDescent="0.25">
      <c r="A27" s="28" t="s">
        <v>61</v>
      </c>
      <c r="B27" s="28"/>
      <c r="C27" s="28"/>
      <c r="D27" s="25"/>
      <c r="E27" s="25"/>
      <c r="F27" s="25"/>
      <c r="G27" s="25"/>
      <c r="I27" s="39" t="s">
        <v>61</v>
      </c>
      <c r="J27" s="39"/>
      <c r="K27" s="39"/>
      <c r="L27" s="36"/>
      <c r="M27" s="36"/>
      <c r="N27" s="36"/>
      <c r="O27" s="36"/>
    </row>
    <row r="28" spans="1:15" x14ac:dyDescent="0.25">
      <c r="A28" s="28" t="str">
        <f>CONCATENATE("Summing the moles of "&amp;B7&amp;" in each phase gives:")</f>
        <v>Summing the moles of Methane in each phase gives:</v>
      </c>
      <c r="B28" s="28"/>
      <c r="C28" s="28"/>
      <c r="D28" s="25"/>
      <c r="E28" s="25"/>
      <c r="F28" s="25"/>
      <c r="G28" s="25"/>
      <c r="I28" s="39" t="str">
        <f>CONCATENATE("Summing the moles of "&amp;J7&amp;" in each phase gives:")</f>
        <v>Summing the moles of Methane in each phase gives:</v>
      </c>
      <c r="J28" s="39"/>
      <c r="K28" s="39"/>
      <c r="L28" s="36"/>
      <c r="M28" s="36"/>
      <c r="N28" s="36"/>
      <c r="O28" s="36"/>
    </row>
    <row r="29" spans="1:15" x14ac:dyDescent="0.25">
      <c r="A29" s="28" t="s">
        <v>62</v>
      </c>
      <c r="B29" s="28"/>
      <c r="C29" s="28"/>
      <c r="D29" s="25">
        <f>D7+D8</f>
        <v>100</v>
      </c>
      <c r="E29" s="25" t="s">
        <v>41</v>
      </c>
      <c r="F29" s="25"/>
      <c r="G29" s="25"/>
      <c r="I29" s="39" t="s">
        <v>62</v>
      </c>
      <c r="J29" s="39"/>
      <c r="K29" s="39"/>
      <c r="L29" s="36">
        <f>L7+L8</f>
        <v>100</v>
      </c>
      <c r="M29" s="36" t="s">
        <v>41</v>
      </c>
      <c r="N29" s="36"/>
      <c r="O29" s="36"/>
    </row>
    <row r="30" spans="1:15" ht="16.5" x14ac:dyDescent="0.3">
      <c r="A30" s="28"/>
      <c r="B30" s="28" t="s">
        <v>63</v>
      </c>
      <c r="C30" s="24" t="s">
        <v>0</v>
      </c>
      <c r="D30" s="28">
        <f>+D7</f>
        <v>60</v>
      </c>
      <c r="E30" s="25" t="s">
        <v>41</v>
      </c>
      <c r="F30" s="25"/>
      <c r="G30" s="25"/>
      <c r="I30" s="39"/>
      <c r="J30" s="39" t="s">
        <v>63</v>
      </c>
      <c r="K30" s="35" t="s">
        <v>0</v>
      </c>
      <c r="L30" s="36">
        <f>+L7</f>
        <v>60</v>
      </c>
      <c r="M30" s="36" t="s">
        <v>41</v>
      </c>
      <c r="N30" s="36"/>
      <c r="O30" s="36"/>
    </row>
    <row r="31" spans="1:15" ht="16.5" x14ac:dyDescent="0.3">
      <c r="A31" s="28" t="s">
        <v>64</v>
      </c>
      <c r="B31" s="28"/>
      <c r="C31" s="24" t="s">
        <v>0</v>
      </c>
      <c r="D31" s="28">
        <f>+D7</f>
        <v>60</v>
      </c>
      <c r="E31" s="25" t="s">
        <v>41</v>
      </c>
      <c r="F31" s="25"/>
      <c r="G31" s="25"/>
      <c r="I31" s="39" t="s">
        <v>64</v>
      </c>
      <c r="J31" s="39"/>
      <c r="K31" s="35" t="s">
        <v>0</v>
      </c>
      <c r="L31" s="36">
        <f>+L7</f>
        <v>60</v>
      </c>
      <c r="M31" s="36" t="s">
        <v>41</v>
      </c>
      <c r="N31" s="36"/>
      <c r="O31" s="36"/>
    </row>
    <row r="32" spans="1:15" x14ac:dyDescent="0.25">
      <c r="A32" s="28"/>
      <c r="B32" s="28" t="s">
        <v>65</v>
      </c>
      <c r="C32" s="24" t="s">
        <v>0</v>
      </c>
      <c r="D32" s="32">
        <f>+(D7-100*C23)/(C24-C23)</f>
        <v>87.86324786324785</v>
      </c>
      <c r="E32" s="25"/>
      <c r="F32" s="25"/>
      <c r="G32" s="25"/>
      <c r="I32" s="39"/>
      <c r="J32" s="44" t="s">
        <v>71</v>
      </c>
      <c r="K32" s="35" t="s">
        <v>0</v>
      </c>
      <c r="L32" s="45">
        <f>+(L7-100*K23)/(K24-K23)</f>
        <v>87.86324786324785</v>
      </c>
      <c r="M32" s="36"/>
      <c r="N32" s="36"/>
      <c r="O32" s="36"/>
    </row>
    <row r="33" spans="1:15" ht="15.75" thickBot="1" x14ac:dyDescent="0.3">
      <c r="A33" s="28" t="s">
        <v>68</v>
      </c>
      <c r="B33" s="28"/>
      <c r="C33" s="24"/>
      <c r="D33" s="28"/>
      <c r="E33" s="25"/>
      <c r="F33" s="25"/>
      <c r="G33" s="25"/>
      <c r="I33" s="39" t="s">
        <v>68</v>
      </c>
      <c r="J33" s="39"/>
      <c r="K33" s="35"/>
      <c r="L33" s="36"/>
      <c r="M33" s="36"/>
      <c r="N33" s="36"/>
      <c r="O33" s="36"/>
    </row>
    <row r="34" spans="1:15" ht="15.75" thickBot="1" x14ac:dyDescent="0.3">
      <c r="A34" s="28"/>
      <c r="B34" s="27" t="s">
        <v>66</v>
      </c>
      <c r="C34" s="24" t="s">
        <v>0</v>
      </c>
      <c r="D34" s="33">
        <f>+D32</f>
        <v>87.86324786324785</v>
      </c>
      <c r="E34" s="25" t="s">
        <v>41</v>
      </c>
      <c r="F34" s="25"/>
      <c r="G34" s="25"/>
      <c r="I34" s="39"/>
      <c r="J34" s="39" t="s">
        <v>66</v>
      </c>
      <c r="K34" s="35" t="s">
        <v>0</v>
      </c>
      <c r="L34" s="46">
        <f>+L32</f>
        <v>87.86324786324785</v>
      </c>
      <c r="M34" s="36" t="s">
        <v>41</v>
      </c>
      <c r="N34" s="36"/>
      <c r="O34" s="36"/>
    </row>
    <row r="35" spans="1:15" ht="15.75" thickBot="1" x14ac:dyDescent="0.3">
      <c r="A35" s="28"/>
      <c r="B35" s="27" t="s">
        <v>67</v>
      </c>
      <c r="C35" s="24" t="s">
        <v>0</v>
      </c>
      <c r="D35" s="33">
        <f>D7+D8-D34</f>
        <v>12.13675213675215</v>
      </c>
      <c r="E35" s="25" t="s">
        <v>41</v>
      </c>
      <c r="F35" s="25"/>
      <c r="G35" s="25"/>
      <c r="I35" s="39"/>
      <c r="J35" s="39" t="s">
        <v>67</v>
      </c>
      <c r="K35" s="35" t="s">
        <v>0</v>
      </c>
      <c r="L35" s="47">
        <f>L7+L8-L34</f>
        <v>12.13675213675215</v>
      </c>
      <c r="M35" s="36" t="s">
        <v>41</v>
      </c>
      <c r="N35" s="36"/>
      <c r="O35" s="36"/>
    </row>
    <row r="36" spans="1:15" x14ac:dyDescent="0.25">
      <c r="A36" s="28"/>
      <c r="B36" s="28"/>
      <c r="C36" s="28"/>
      <c r="D36" s="25"/>
      <c r="E36" s="25"/>
      <c r="F36" s="25"/>
      <c r="G36" s="25"/>
      <c r="I36" s="39"/>
      <c r="J36" s="39"/>
      <c r="K36" s="39"/>
      <c r="L36" s="36"/>
      <c r="M36" s="36"/>
      <c r="N36" s="36"/>
      <c r="O36" s="36"/>
    </row>
    <row r="37" spans="1:15" x14ac:dyDescent="0.25">
      <c r="A37" s="28"/>
      <c r="B37" s="28"/>
      <c r="C37" s="28"/>
      <c r="D37" s="25"/>
      <c r="E37" s="25"/>
      <c r="F37" s="25"/>
      <c r="G37" s="25"/>
      <c r="I37" s="39"/>
      <c r="J37" s="39"/>
      <c r="K37" s="39"/>
      <c r="L37" s="36"/>
      <c r="M37" s="36"/>
      <c r="N37" s="36"/>
      <c r="O37" s="36"/>
    </row>
    <row r="39" spans="1:15" x14ac:dyDescent="0.25">
      <c r="A39" s="21" t="s">
        <v>133</v>
      </c>
    </row>
    <row r="40" spans="1:15" x14ac:dyDescent="0.25">
      <c r="A40" s="21" t="s">
        <v>134</v>
      </c>
    </row>
    <row r="41" spans="1:15" x14ac:dyDescent="0.25">
      <c r="A41" s="21" t="s">
        <v>135</v>
      </c>
    </row>
    <row r="42" spans="1:15" x14ac:dyDescent="0.25">
      <c r="A42" s="21" t="s">
        <v>136</v>
      </c>
    </row>
    <row r="43" spans="1:15" x14ac:dyDescent="0.25">
      <c r="A43" s="22" t="s">
        <v>137</v>
      </c>
    </row>
  </sheetData>
  <sheetProtection password="E156" sheet="1" objects="1" scenarios="1"/>
  <phoneticPr fontId="4" type="noConversion"/>
  <pageMargins left="0.75" right="0.75" top="1" bottom="1" header="0.5" footer="0.5"/>
  <pageSetup orientation="portrait" r:id="rId1"/>
  <headerFooter alignWithMargins="0"/>
  <ignoredErrors>
    <ignoredError sqref="L29 K23:K26 L30:L35 I2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zoomScale="85" zoomScaleNormal="85" workbookViewId="0">
      <selection activeCell="V16" sqref="V16"/>
    </sheetView>
  </sheetViews>
  <sheetFormatPr defaultRowHeight="15" x14ac:dyDescent="0.25"/>
  <cols>
    <col min="1" max="1" width="12.140625" style="48" customWidth="1"/>
    <col min="2" max="3" width="12.140625" style="49" customWidth="1"/>
    <col min="4" max="9" width="12.140625" style="48" customWidth="1"/>
    <col min="10" max="10" width="9.140625" style="48"/>
    <col min="11" max="14" width="12.140625" style="48" customWidth="1"/>
    <col min="15" max="16" width="12.140625" style="49" customWidth="1"/>
    <col min="17" max="19" width="12.140625" style="48" customWidth="1"/>
    <col min="20" max="21" width="9.140625" style="48"/>
    <col min="22" max="22" width="16.7109375" style="48" customWidth="1"/>
    <col min="23" max="16384" width="9.140625" style="48"/>
  </cols>
  <sheetData>
    <row r="1" spans="1:19" x14ac:dyDescent="0.25">
      <c r="A1" s="48" t="s">
        <v>128</v>
      </c>
    </row>
    <row r="3" spans="1:19" x14ac:dyDescent="0.25">
      <c r="A3" s="23" t="s">
        <v>72</v>
      </c>
      <c r="B3" s="24"/>
      <c r="C3" s="24"/>
      <c r="D3" s="25"/>
      <c r="E3" s="25"/>
      <c r="F3" s="25"/>
      <c r="G3" s="25"/>
      <c r="H3" s="25"/>
      <c r="I3" s="25"/>
      <c r="K3" s="50" t="s">
        <v>73</v>
      </c>
      <c r="L3" s="51"/>
      <c r="M3" s="51"/>
      <c r="N3" s="52"/>
      <c r="O3" s="52"/>
      <c r="P3" s="52"/>
      <c r="Q3" s="52"/>
      <c r="R3" s="52"/>
      <c r="S3" s="52"/>
    </row>
    <row r="4" spans="1:19" ht="45" customHeight="1" x14ac:dyDescent="0.25">
      <c r="A4" s="158" t="s">
        <v>74</v>
      </c>
      <c r="B4" s="159"/>
      <c r="C4" s="159"/>
      <c r="D4" s="159"/>
      <c r="E4" s="159"/>
      <c r="F4" s="159"/>
      <c r="G4" s="159"/>
      <c r="H4" s="159"/>
      <c r="I4" s="159"/>
      <c r="K4" s="144" t="s">
        <v>74</v>
      </c>
      <c r="L4" s="144"/>
      <c r="M4" s="144"/>
      <c r="N4" s="144"/>
      <c r="O4" s="144"/>
      <c r="P4" s="144"/>
      <c r="Q4" s="144"/>
      <c r="R4" s="144"/>
      <c r="S4" s="144"/>
    </row>
    <row r="5" spans="1:19" x14ac:dyDescent="0.25">
      <c r="A5" s="77"/>
      <c r="B5" s="77"/>
      <c r="C5" s="77"/>
      <c r="D5" s="77"/>
      <c r="E5" s="77"/>
      <c r="F5" s="77"/>
      <c r="G5" s="77"/>
      <c r="H5" s="77"/>
      <c r="I5" s="77"/>
      <c r="K5" s="52"/>
      <c r="L5" s="51"/>
      <c r="M5" s="51"/>
      <c r="N5" s="52"/>
      <c r="O5" s="52"/>
      <c r="P5" s="52"/>
      <c r="Q5" s="52"/>
      <c r="R5" s="52"/>
      <c r="S5" s="52"/>
    </row>
    <row r="6" spans="1:19" x14ac:dyDescent="0.25">
      <c r="A6" s="25" t="s">
        <v>37</v>
      </c>
      <c r="B6" s="24"/>
      <c r="C6" s="24" t="s">
        <v>0</v>
      </c>
      <c r="D6" s="27">
        <v>-125</v>
      </c>
      <c r="E6" s="25" t="s">
        <v>4</v>
      </c>
      <c r="F6" s="25"/>
      <c r="G6" s="25"/>
      <c r="H6" s="25"/>
      <c r="I6" s="25"/>
      <c r="K6" s="52" t="s">
        <v>37</v>
      </c>
      <c r="L6" s="51"/>
      <c r="M6" s="51" t="s">
        <v>0</v>
      </c>
      <c r="N6" s="38">
        <v>-125</v>
      </c>
      <c r="O6" s="52" t="s">
        <v>4</v>
      </c>
      <c r="P6" s="52"/>
      <c r="Q6" s="52"/>
      <c r="R6" s="52"/>
      <c r="S6" s="52"/>
    </row>
    <row r="7" spans="1:19" x14ac:dyDescent="0.25">
      <c r="A7" s="25" t="s">
        <v>38</v>
      </c>
      <c r="B7" s="24"/>
      <c r="C7" s="24" t="s">
        <v>0</v>
      </c>
      <c r="D7" s="27">
        <v>600</v>
      </c>
      <c r="E7" s="25" t="s">
        <v>39</v>
      </c>
      <c r="F7" s="25"/>
      <c r="G7" s="25"/>
      <c r="H7" s="25"/>
      <c r="I7" s="25"/>
      <c r="K7" s="52" t="s">
        <v>38</v>
      </c>
      <c r="L7" s="51"/>
      <c r="M7" s="51" t="s">
        <v>0</v>
      </c>
      <c r="N7" s="38">
        <v>600</v>
      </c>
      <c r="O7" s="52" t="s">
        <v>39</v>
      </c>
      <c r="P7" s="52"/>
      <c r="Q7" s="52"/>
      <c r="R7" s="52"/>
      <c r="S7" s="52"/>
    </row>
    <row r="8" spans="1:19" x14ac:dyDescent="0.25">
      <c r="A8" s="25"/>
      <c r="B8" s="24"/>
      <c r="C8" s="24"/>
      <c r="D8" s="24"/>
      <c r="E8" s="25"/>
      <c r="F8" s="25"/>
      <c r="G8" s="25"/>
      <c r="H8" s="25"/>
      <c r="I8" s="25"/>
      <c r="K8" s="52"/>
      <c r="L8" s="51"/>
      <c r="M8" s="51"/>
      <c r="N8" s="52"/>
      <c r="O8" s="52"/>
      <c r="P8" s="52"/>
      <c r="Q8" s="52"/>
      <c r="R8" s="52"/>
      <c r="S8" s="52"/>
    </row>
    <row r="9" spans="1:19" x14ac:dyDescent="0.25">
      <c r="A9" s="25" t="s">
        <v>99</v>
      </c>
      <c r="B9" s="24"/>
      <c r="C9" s="24"/>
      <c r="D9" s="24"/>
      <c r="E9" s="25"/>
      <c r="F9" s="25"/>
      <c r="G9" s="25"/>
      <c r="H9" s="25"/>
      <c r="I9" s="25"/>
      <c r="K9" s="52" t="s">
        <v>99</v>
      </c>
      <c r="L9" s="51"/>
      <c r="M9" s="51"/>
      <c r="N9" s="51"/>
      <c r="O9" s="52"/>
      <c r="P9" s="52"/>
      <c r="Q9" s="52"/>
      <c r="R9" s="52"/>
      <c r="S9" s="52"/>
    </row>
    <row r="10" spans="1:19" x14ac:dyDescent="0.25">
      <c r="A10" s="25"/>
      <c r="B10" s="24"/>
      <c r="C10" s="24"/>
      <c r="D10" s="24"/>
      <c r="E10" s="25"/>
      <c r="F10" s="25"/>
      <c r="G10" s="25"/>
      <c r="H10" s="25"/>
      <c r="I10" s="25"/>
      <c r="K10" s="52"/>
      <c r="L10" s="51"/>
      <c r="M10" s="51"/>
      <c r="N10" s="51"/>
      <c r="O10" s="52"/>
      <c r="P10" s="52"/>
      <c r="Q10" s="52"/>
      <c r="R10" s="52"/>
      <c r="S10" s="52"/>
    </row>
    <row r="11" spans="1:19" x14ac:dyDescent="0.25">
      <c r="A11" s="23" t="s">
        <v>97</v>
      </c>
      <c r="B11" s="24"/>
      <c r="C11" s="24"/>
      <c r="D11" s="24"/>
      <c r="E11" s="25"/>
      <c r="F11" s="25"/>
      <c r="G11" s="78"/>
      <c r="H11" s="25"/>
      <c r="I11" s="25"/>
      <c r="K11" s="50" t="s">
        <v>97</v>
      </c>
      <c r="L11" s="51"/>
      <c r="M11" s="51"/>
      <c r="N11" s="51"/>
      <c r="O11" s="52"/>
      <c r="P11" s="52"/>
      <c r="Q11" s="53"/>
      <c r="R11" s="52"/>
      <c r="S11" s="52"/>
    </row>
    <row r="12" spans="1:19" x14ac:dyDescent="0.25">
      <c r="A12" s="25"/>
      <c r="B12" s="24"/>
      <c r="C12" s="24"/>
      <c r="D12" s="24"/>
      <c r="E12" s="78"/>
      <c r="F12" s="25"/>
      <c r="G12" s="25"/>
      <c r="H12" s="25"/>
      <c r="I12" s="25"/>
      <c r="K12" s="52"/>
      <c r="L12" s="51"/>
      <c r="M12" s="51"/>
      <c r="N12" s="51"/>
      <c r="O12" s="53"/>
      <c r="P12" s="52"/>
      <c r="Q12" s="52"/>
      <c r="R12" s="52"/>
      <c r="S12" s="52"/>
    </row>
    <row r="13" spans="1:19" ht="39" customHeight="1" x14ac:dyDescent="0.25">
      <c r="A13" s="158" t="s">
        <v>98</v>
      </c>
      <c r="B13" s="158"/>
      <c r="C13" s="158"/>
      <c r="D13" s="158"/>
      <c r="E13" s="158"/>
      <c r="F13" s="158"/>
      <c r="G13" s="158"/>
      <c r="H13" s="158"/>
      <c r="I13" s="158"/>
      <c r="K13" s="144" t="s">
        <v>98</v>
      </c>
      <c r="L13" s="144"/>
      <c r="M13" s="144"/>
      <c r="N13" s="144"/>
      <c r="O13" s="144"/>
      <c r="P13" s="144"/>
      <c r="Q13" s="144"/>
      <c r="R13" s="144"/>
      <c r="S13" s="144"/>
    </row>
    <row r="14" spans="1:19" ht="42.75" customHeight="1" x14ac:dyDescent="0.25">
      <c r="A14" s="158" t="str">
        <f>+CONCATENATE("By plotting estimated values of L versus calculated Sum(xi), the correct value of L where Sum(xi) = 1.00 is L = ", I20, ".  This solution is entered into Cell I17 and then whose solution is shown in columns 6 and 7.  The gas composition is then calculated using yi = Kixi in Column 8. " )</f>
        <v xml:space="preserve">By plotting estimated values of L versus calculated Sum(xi), the correct value of L where Sum(xi) = 1.00 is L = 0.03.  This solution is entered into Cell I17 and then whose solution is shown in columns 6 and 7.  The gas composition is then calculated using yi = Kixi in Column 8. </v>
      </c>
      <c r="B14" s="158"/>
      <c r="C14" s="158"/>
      <c r="D14" s="158"/>
      <c r="E14" s="158"/>
      <c r="F14" s="158"/>
      <c r="G14" s="158"/>
      <c r="H14" s="158"/>
      <c r="I14" s="158"/>
      <c r="K14" s="144" t="str">
        <f>+CONCATENATE("By plotting estimated values of L versus calculated Sum(xi), the correct value of L where Sum(xi) = 1.00 is L = ", S20, ".  This solution is entered into Cell I17 and then whose solution is shown in columns 6 and 7.  The gas composition is then calculated using yi = Kixi in Column 8. " )</f>
        <v xml:space="preserve">By plotting estimated values of L versus calculated Sum(xi), the correct value of L where Sum(xi) = 1.00 is L = 0.03.  This solution is entered into Cell I17 and then whose solution is shown in columns 6 and 7.  The gas composition is then calculated using yi = Kixi in Column 8. </v>
      </c>
      <c r="L14" s="144"/>
      <c r="M14" s="144"/>
      <c r="N14" s="144"/>
      <c r="O14" s="144"/>
      <c r="P14" s="144"/>
      <c r="Q14" s="144"/>
      <c r="R14" s="144"/>
      <c r="S14" s="144"/>
    </row>
    <row r="15" spans="1:19" ht="29.25" customHeight="1" x14ac:dyDescent="0.25">
      <c r="A15" s="158" t="str">
        <f>+CONCATENATE("This 'correct' value is used for purposes of illustration.  It is not a completely converged solution, for xi = ",ROUND(H33,5), "  and yi = ", ROUND(I33,5), ",  columns 7 and 8.  This error may be too large for some applications. ")</f>
        <v xml:space="preserve">This 'correct' value is used for purposes of illustration.  It is not a completely converged solution, for xi = 1.00048  and yi = 0.99999,  columns 7 and 8.  This error may be too large for some applications. </v>
      </c>
      <c r="B15" s="158"/>
      <c r="C15" s="158"/>
      <c r="D15" s="158"/>
      <c r="E15" s="158"/>
      <c r="F15" s="158"/>
      <c r="G15" s="158"/>
      <c r="H15" s="158"/>
      <c r="I15" s="158"/>
      <c r="K15" s="144" t="str">
        <f>+CONCATENATE("This 'correct' value is used for purposes of illustration.  It is not a completely converged solution, for xi = ",ROUND(R33,5), "  and yi = ", ROUND(S33,5), ",  columns 7 and 8.  This error may be too large for some applications. ")</f>
        <v xml:space="preserve">This 'correct' value is used for purposes of illustration.  It is not a completely converged solution, for xi = 1.00048  and yi = 0.99999,  columns 7 and 8.  This error may be too large for some applications. </v>
      </c>
      <c r="L15" s="144"/>
      <c r="M15" s="144"/>
      <c r="N15" s="144"/>
      <c r="O15" s="144"/>
      <c r="P15" s="144"/>
      <c r="Q15" s="144"/>
      <c r="R15" s="144"/>
      <c r="S15" s="144"/>
    </row>
    <row r="16" spans="1:19" ht="48" customHeight="1" x14ac:dyDescent="0.25">
      <c r="A16" s="158" t="s">
        <v>100</v>
      </c>
      <c r="B16" s="158"/>
      <c r="C16" s="158"/>
      <c r="D16" s="158"/>
      <c r="E16" s="158"/>
      <c r="F16" s="158"/>
      <c r="G16" s="158"/>
      <c r="H16" s="158"/>
      <c r="I16" s="158"/>
      <c r="K16" s="144" t="s">
        <v>100</v>
      </c>
      <c r="L16" s="144"/>
      <c r="M16" s="144"/>
      <c r="N16" s="144"/>
      <c r="O16" s="144"/>
      <c r="P16" s="144"/>
      <c r="Q16" s="144"/>
      <c r="R16" s="144"/>
      <c r="S16" s="144"/>
    </row>
    <row r="17" spans="1:22" x14ac:dyDescent="0.25">
      <c r="A17" s="25"/>
      <c r="B17" s="24"/>
      <c r="C17" s="24"/>
      <c r="D17" s="24"/>
      <c r="E17" s="25"/>
      <c r="F17" s="25"/>
      <c r="G17" s="25"/>
      <c r="H17" s="25"/>
      <c r="I17" s="25"/>
      <c r="K17" s="52"/>
      <c r="L17" s="51"/>
      <c r="M17" s="51"/>
      <c r="N17" s="51"/>
      <c r="O17" s="52"/>
      <c r="P17" s="52"/>
      <c r="Q17" s="52"/>
      <c r="R17" s="52"/>
      <c r="S17" s="52"/>
    </row>
    <row r="18" spans="1:22" x14ac:dyDescent="0.25">
      <c r="A18" s="165" t="s">
        <v>88</v>
      </c>
      <c r="B18" s="166" t="s">
        <v>94</v>
      </c>
      <c r="C18" s="166"/>
      <c r="D18" s="166"/>
      <c r="E18" s="166"/>
      <c r="F18" s="166"/>
      <c r="G18" s="166"/>
      <c r="H18" s="166"/>
      <c r="I18" s="166"/>
      <c r="K18" s="146" t="s">
        <v>88</v>
      </c>
      <c r="L18" s="147" t="s">
        <v>94</v>
      </c>
      <c r="M18" s="147"/>
      <c r="N18" s="147"/>
      <c r="O18" s="147"/>
      <c r="P18" s="147"/>
      <c r="Q18" s="147"/>
      <c r="R18" s="147"/>
      <c r="S18" s="147"/>
    </row>
    <row r="19" spans="1:22" ht="17.25" customHeight="1" thickBot="1" x14ac:dyDescent="0.3">
      <c r="A19" s="165"/>
      <c r="B19" s="79">
        <v>1</v>
      </c>
      <c r="C19" s="80">
        <v>2</v>
      </c>
      <c r="D19" s="80">
        <v>3</v>
      </c>
      <c r="E19" s="80">
        <v>4</v>
      </c>
      <c r="F19" s="80">
        <v>5</v>
      </c>
      <c r="G19" s="80">
        <v>6</v>
      </c>
      <c r="H19" s="80">
        <v>7</v>
      </c>
      <c r="I19" s="81">
        <v>8</v>
      </c>
      <c r="K19" s="146"/>
      <c r="L19" s="54">
        <v>1</v>
      </c>
      <c r="M19" s="55">
        <v>2</v>
      </c>
      <c r="N19" s="55">
        <v>3</v>
      </c>
      <c r="O19" s="55">
        <v>4</v>
      </c>
      <c r="P19" s="55">
        <v>5</v>
      </c>
      <c r="Q19" s="55">
        <v>6</v>
      </c>
      <c r="R19" s="55">
        <v>7</v>
      </c>
      <c r="S19" s="56">
        <v>8</v>
      </c>
    </row>
    <row r="20" spans="1:22" ht="30.75" customHeight="1" thickBot="1" x14ac:dyDescent="0.3">
      <c r="A20" s="165"/>
      <c r="B20" s="165" t="s">
        <v>87</v>
      </c>
      <c r="C20" s="82" t="s">
        <v>108</v>
      </c>
      <c r="D20" s="160" t="s">
        <v>109</v>
      </c>
      <c r="E20" s="161"/>
      <c r="F20" s="162"/>
      <c r="G20" s="163" t="s">
        <v>96</v>
      </c>
      <c r="H20" s="164"/>
      <c r="I20" s="83">
        <v>0.03</v>
      </c>
      <c r="K20" s="146"/>
      <c r="L20" s="146" t="s">
        <v>87</v>
      </c>
      <c r="M20" s="57" t="s">
        <v>108</v>
      </c>
      <c r="N20" s="148" t="s">
        <v>109</v>
      </c>
      <c r="O20" s="149"/>
      <c r="P20" s="150"/>
      <c r="Q20" s="151" t="s">
        <v>96</v>
      </c>
      <c r="R20" s="152"/>
      <c r="S20" s="58">
        <v>0.03</v>
      </c>
    </row>
    <row r="21" spans="1:22" x14ac:dyDescent="0.25">
      <c r="A21" s="165"/>
      <c r="B21" s="165"/>
      <c r="C21" s="82">
        <v>2000</v>
      </c>
      <c r="D21" s="80">
        <v>0.02</v>
      </c>
      <c r="E21" s="80">
        <v>0.04</v>
      </c>
      <c r="F21" s="80">
        <v>0.06</v>
      </c>
      <c r="G21" s="156" t="s">
        <v>91</v>
      </c>
      <c r="H21" s="80" t="s">
        <v>67</v>
      </c>
      <c r="I21" s="84" t="s">
        <v>66</v>
      </c>
      <c r="K21" s="146"/>
      <c r="L21" s="146"/>
      <c r="M21" s="57">
        <v>2000</v>
      </c>
      <c r="N21" s="55">
        <v>0.02</v>
      </c>
      <c r="O21" s="55">
        <v>0.04</v>
      </c>
      <c r="P21" s="55">
        <v>0.06</v>
      </c>
      <c r="Q21" s="153" t="s">
        <v>91</v>
      </c>
      <c r="R21" s="55" t="s">
        <v>67</v>
      </c>
      <c r="S21" s="59" t="s">
        <v>66</v>
      </c>
      <c r="V21" s="60"/>
    </row>
    <row r="22" spans="1:22" ht="33" x14ac:dyDescent="0.3">
      <c r="A22" s="85"/>
      <c r="B22" s="86" t="s">
        <v>89</v>
      </c>
      <c r="C22" s="81" t="s">
        <v>11</v>
      </c>
      <c r="D22" s="87" t="s">
        <v>90</v>
      </c>
      <c r="E22" s="81" t="s">
        <v>90</v>
      </c>
      <c r="F22" s="81" t="s">
        <v>90</v>
      </c>
      <c r="G22" s="157"/>
      <c r="H22" s="81" t="s">
        <v>93</v>
      </c>
      <c r="I22" s="81" t="s">
        <v>92</v>
      </c>
      <c r="K22" s="61"/>
      <c r="L22" s="62" t="s">
        <v>89</v>
      </c>
      <c r="M22" s="56" t="s">
        <v>11</v>
      </c>
      <c r="N22" s="63" t="s">
        <v>90</v>
      </c>
      <c r="O22" s="56" t="s">
        <v>90</v>
      </c>
      <c r="P22" s="56" t="s">
        <v>90</v>
      </c>
      <c r="Q22" s="154"/>
      <c r="R22" s="56" t="s">
        <v>93</v>
      </c>
      <c r="S22" s="56" t="s">
        <v>92</v>
      </c>
      <c r="V22" s="60"/>
    </row>
    <row r="23" spans="1:22" ht="16.5" x14ac:dyDescent="0.3">
      <c r="A23" s="88" t="s">
        <v>76</v>
      </c>
      <c r="B23" s="89">
        <v>0.90100000000000002</v>
      </c>
      <c r="C23" s="88">
        <v>3.7</v>
      </c>
      <c r="D23" s="90">
        <f>+$B23/(D$21+(1-D$21)*$C23)</f>
        <v>0.24712013165112454</v>
      </c>
      <c r="E23" s="90">
        <f t="shared" ref="E23:F23" si="0">+$B23/(E$21+(1-E$21)*$C23)</f>
        <v>0.25083518930957682</v>
      </c>
      <c r="F23" s="90">
        <f t="shared" si="0"/>
        <v>0.25466365178066708</v>
      </c>
      <c r="G23" s="90">
        <f>+$I$20+(1-$I$20)*C23</f>
        <v>3.6189999999999998</v>
      </c>
      <c r="H23" s="90">
        <f>+B23/G23</f>
        <v>0.24896380215529154</v>
      </c>
      <c r="I23" s="90">
        <f>+H23*C23</f>
        <v>0.92116606797457878</v>
      </c>
      <c r="K23" s="64" t="s">
        <v>76</v>
      </c>
      <c r="L23" s="65">
        <v>0.90100000000000002</v>
      </c>
      <c r="M23" s="66">
        <v>3.7</v>
      </c>
      <c r="N23" s="67">
        <f>+$B23/(N$21+(1-N$21)*$C23)</f>
        <v>0.24712013165112454</v>
      </c>
      <c r="O23" s="67">
        <f t="shared" ref="O23:P23" si="1">+$B23/(O$21+(1-O$21)*$C23)</f>
        <v>0.25083518930957682</v>
      </c>
      <c r="P23" s="67">
        <f t="shared" si="1"/>
        <v>0.25466365178066708</v>
      </c>
      <c r="Q23" s="67">
        <f>+$I$20+(1-$I$20)*M23</f>
        <v>3.6189999999999998</v>
      </c>
      <c r="R23" s="67">
        <f>+L23/Q23</f>
        <v>0.24896380215529154</v>
      </c>
      <c r="S23" s="67">
        <f>+R23*M23</f>
        <v>0.92116606797457878</v>
      </c>
      <c r="V23" s="60"/>
    </row>
    <row r="24" spans="1:22" ht="16.5" x14ac:dyDescent="0.3">
      <c r="A24" s="88" t="s">
        <v>86</v>
      </c>
      <c r="B24" s="89">
        <v>1.06E-2</v>
      </c>
      <c r="C24" s="91">
        <f>+SQRT((C23*C25))</f>
        <v>1.231665539016173</v>
      </c>
      <c r="D24" s="92">
        <f t="shared" ref="D24:F32" si="2">+$B24/(D$21+(1-D$21)*$C24)</f>
        <v>8.6387299013653603E-3</v>
      </c>
      <c r="E24" s="92">
        <f t="shared" si="2"/>
        <v>8.671473647951471E-3</v>
      </c>
      <c r="F24" s="92">
        <f t="shared" si="2"/>
        <v>8.7044665589961819E-3</v>
      </c>
      <c r="G24" s="92">
        <f t="shared" ref="G24:G32" si="3">+$I$20+(1-$I$20)*C24</f>
        <v>1.2247155728456878</v>
      </c>
      <c r="H24" s="92">
        <f t="shared" ref="H24:H32" si="4">+B24/G24</f>
        <v>8.6550708058446349E-3</v>
      </c>
      <c r="I24" s="92">
        <f t="shared" ref="I24:I32" si="5">+H24*C24</f>
        <v>1.0660152449303776E-2</v>
      </c>
      <c r="K24" s="64" t="s">
        <v>86</v>
      </c>
      <c r="L24" s="65">
        <v>1.06E-2</v>
      </c>
      <c r="M24" s="68">
        <f>+SQRT((M23*M25))</f>
        <v>1.231665539016173</v>
      </c>
      <c r="N24" s="69">
        <f t="shared" ref="N24:P32" si="6">+$B24/(N$21+(1-N$21)*$C24)</f>
        <v>8.6387299013653603E-3</v>
      </c>
      <c r="O24" s="69">
        <f t="shared" si="6"/>
        <v>8.671473647951471E-3</v>
      </c>
      <c r="P24" s="69">
        <f t="shared" si="6"/>
        <v>8.7044665589961819E-3</v>
      </c>
      <c r="Q24" s="69">
        <f t="shared" ref="Q24:Q32" si="7">+$I$20+(1-$I$20)*M24</f>
        <v>1.2247155728456878</v>
      </c>
      <c r="R24" s="69">
        <f t="shared" ref="R24:R32" si="8">+L24/Q24</f>
        <v>8.6550708058446349E-3</v>
      </c>
      <c r="S24" s="69">
        <f t="shared" ref="S24:S32" si="9">+R24*M24</f>
        <v>1.0660152449303776E-2</v>
      </c>
      <c r="V24" s="60"/>
    </row>
    <row r="25" spans="1:22" ht="16.5" x14ac:dyDescent="0.3">
      <c r="A25" s="88" t="s">
        <v>77</v>
      </c>
      <c r="B25" s="89">
        <v>4.99E-2</v>
      </c>
      <c r="C25" s="88">
        <v>0.41</v>
      </c>
      <c r="D25" s="92">
        <f t="shared" si="2"/>
        <v>0.11830251303935514</v>
      </c>
      <c r="E25" s="92">
        <f t="shared" si="2"/>
        <v>0.11508302583025833</v>
      </c>
      <c r="F25" s="92">
        <f t="shared" si="2"/>
        <v>0.11203412662775035</v>
      </c>
      <c r="G25" s="92">
        <f t="shared" si="3"/>
        <v>0.42769999999999997</v>
      </c>
      <c r="H25" s="92">
        <f t="shared" si="4"/>
        <v>0.11667056347907413</v>
      </c>
      <c r="I25" s="92">
        <f t="shared" si="5"/>
        <v>4.7834931026420391E-2</v>
      </c>
      <c r="K25" s="64" t="s">
        <v>77</v>
      </c>
      <c r="L25" s="65">
        <v>4.99E-2</v>
      </c>
      <c r="M25" s="66">
        <v>0.41</v>
      </c>
      <c r="N25" s="69">
        <f t="shared" si="6"/>
        <v>0.11830251303935514</v>
      </c>
      <c r="O25" s="69">
        <f t="shared" si="6"/>
        <v>0.11508302583025833</v>
      </c>
      <c r="P25" s="69">
        <f t="shared" si="6"/>
        <v>0.11203412662775035</v>
      </c>
      <c r="Q25" s="69">
        <f t="shared" si="7"/>
        <v>0.42769999999999997</v>
      </c>
      <c r="R25" s="69">
        <f t="shared" si="8"/>
        <v>0.11667056347907413</v>
      </c>
      <c r="S25" s="69">
        <f t="shared" si="9"/>
        <v>4.7834931026420391E-2</v>
      </c>
    </row>
    <row r="26" spans="1:22" ht="16.5" x14ac:dyDescent="0.3">
      <c r="A26" s="88" t="s">
        <v>78</v>
      </c>
      <c r="B26" s="89">
        <v>1.8700000000000001E-2</v>
      </c>
      <c r="C26" s="88">
        <v>8.2000000000000003E-2</v>
      </c>
      <c r="D26" s="92">
        <f t="shared" si="2"/>
        <v>0.18632921482662415</v>
      </c>
      <c r="E26" s="92">
        <f t="shared" si="2"/>
        <v>0.15751347708894881</v>
      </c>
      <c r="F26" s="92">
        <f t="shared" si="2"/>
        <v>0.13641669098336739</v>
      </c>
      <c r="G26" s="92">
        <f t="shared" si="3"/>
        <v>0.10954</v>
      </c>
      <c r="H26" s="92">
        <f t="shared" si="4"/>
        <v>0.17071389446777435</v>
      </c>
      <c r="I26" s="92">
        <f t="shared" si="5"/>
        <v>1.3998539346357497E-2</v>
      </c>
      <c r="K26" s="64" t="s">
        <v>78</v>
      </c>
      <c r="L26" s="65">
        <v>1.8700000000000001E-2</v>
      </c>
      <c r="M26" s="66">
        <v>8.2000000000000003E-2</v>
      </c>
      <c r="N26" s="69">
        <f t="shared" si="6"/>
        <v>0.18632921482662415</v>
      </c>
      <c r="O26" s="69">
        <f t="shared" si="6"/>
        <v>0.15751347708894881</v>
      </c>
      <c r="P26" s="69">
        <f t="shared" si="6"/>
        <v>0.13641669098336739</v>
      </c>
      <c r="Q26" s="69">
        <f t="shared" si="7"/>
        <v>0.10954</v>
      </c>
      <c r="R26" s="69">
        <f t="shared" si="8"/>
        <v>0.17071389446777435</v>
      </c>
      <c r="S26" s="69">
        <f t="shared" si="9"/>
        <v>1.3998539346357497E-2</v>
      </c>
    </row>
    <row r="27" spans="1:22" ht="16.5" x14ac:dyDescent="0.3">
      <c r="A27" s="88" t="s">
        <v>81</v>
      </c>
      <c r="B27" s="89">
        <v>6.4999999999999997E-3</v>
      </c>
      <c r="C27" s="88">
        <v>3.4000000000000002E-2</v>
      </c>
      <c r="D27" s="92">
        <f t="shared" si="2"/>
        <v>0.12190547636909226</v>
      </c>
      <c r="E27" s="92">
        <f t="shared" si="2"/>
        <v>8.9482378854625538E-2</v>
      </c>
      <c r="F27" s="92">
        <f t="shared" si="2"/>
        <v>7.0682905611135272E-2</v>
      </c>
      <c r="G27" s="92">
        <f t="shared" si="3"/>
        <v>6.2980000000000008E-2</v>
      </c>
      <c r="H27" s="92">
        <f t="shared" si="4"/>
        <v>0.10320736741822799</v>
      </c>
      <c r="I27" s="92">
        <f t="shared" si="5"/>
        <v>3.509050492219752E-3</v>
      </c>
      <c r="K27" s="64" t="s">
        <v>81</v>
      </c>
      <c r="L27" s="65">
        <v>6.4999999999999997E-3</v>
      </c>
      <c r="M27" s="66">
        <v>3.4000000000000002E-2</v>
      </c>
      <c r="N27" s="69">
        <f t="shared" si="6"/>
        <v>0.12190547636909226</v>
      </c>
      <c r="O27" s="69">
        <f t="shared" si="6"/>
        <v>8.9482378854625538E-2</v>
      </c>
      <c r="P27" s="69">
        <f t="shared" si="6"/>
        <v>7.0682905611135272E-2</v>
      </c>
      <c r="Q27" s="69">
        <f t="shared" si="7"/>
        <v>6.2980000000000008E-2</v>
      </c>
      <c r="R27" s="69">
        <f t="shared" si="8"/>
        <v>0.10320736741822799</v>
      </c>
      <c r="S27" s="69">
        <f t="shared" si="9"/>
        <v>3.509050492219752E-3</v>
      </c>
    </row>
    <row r="28" spans="1:22" ht="16.5" x14ac:dyDescent="0.3">
      <c r="A28" s="88" t="s">
        <v>80</v>
      </c>
      <c r="B28" s="89">
        <v>4.4999999999999997E-3</v>
      </c>
      <c r="C28" s="88">
        <v>2.3E-2</v>
      </c>
      <c r="D28" s="92">
        <f t="shared" si="2"/>
        <v>0.10578279266572638</v>
      </c>
      <c r="E28" s="92">
        <f t="shared" si="2"/>
        <v>7.2487113402061848E-2</v>
      </c>
      <c r="F28" s="92">
        <f t="shared" si="2"/>
        <v>5.5133545699583432E-2</v>
      </c>
      <c r="G28" s="92">
        <f t="shared" si="3"/>
        <v>5.2309999999999995E-2</v>
      </c>
      <c r="H28" s="92">
        <f t="shared" si="4"/>
        <v>8.6025616516918368E-2</v>
      </c>
      <c r="I28" s="92">
        <f t="shared" si="5"/>
        <v>1.9785891798891225E-3</v>
      </c>
      <c r="K28" s="64" t="s">
        <v>80</v>
      </c>
      <c r="L28" s="65">
        <v>4.4999999999999997E-3</v>
      </c>
      <c r="M28" s="66">
        <v>2.3E-2</v>
      </c>
      <c r="N28" s="69">
        <f t="shared" si="6"/>
        <v>0.10578279266572638</v>
      </c>
      <c r="O28" s="69">
        <f t="shared" si="6"/>
        <v>7.2487113402061848E-2</v>
      </c>
      <c r="P28" s="69">
        <f t="shared" si="6"/>
        <v>5.5133545699583432E-2</v>
      </c>
      <c r="Q28" s="69">
        <f t="shared" si="7"/>
        <v>5.2309999999999995E-2</v>
      </c>
      <c r="R28" s="69">
        <f t="shared" si="8"/>
        <v>8.6025616516918368E-2</v>
      </c>
      <c r="S28" s="69">
        <f t="shared" si="9"/>
        <v>1.9785891798891225E-3</v>
      </c>
    </row>
    <row r="29" spans="1:22" ht="16.5" x14ac:dyDescent="0.3">
      <c r="A29" s="88" t="s">
        <v>79</v>
      </c>
      <c r="B29" s="89">
        <v>1.6999999999999999E-3</v>
      </c>
      <c r="C29" s="88">
        <v>8.5000000000000006E-3</v>
      </c>
      <c r="D29" s="92">
        <f t="shared" si="2"/>
        <v>6.0007059654076947E-2</v>
      </c>
      <c r="E29" s="92">
        <f t="shared" si="2"/>
        <v>3.5299003322259132E-2</v>
      </c>
      <c r="F29" s="92">
        <f t="shared" si="2"/>
        <v>2.5003677011325196E-2</v>
      </c>
      <c r="G29" s="92">
        <f t="shared" si="3"/>
        <v>3.8245000000000001E-2</v>
      </c>
      <c r="H29" s="92">
        <f t="shared" si="4"/>
        <v>4.4450254935285656E-2</v>
      </c>
      <c r="I29" s="92">
        <f t="shared" si="5"/>
        <v>3.7782716694992812E-4</v>
      </c>
      <c r="K29" s="64" t="s">
        <v>79</v>
      </c>
      <c r="L29" s="65">
        <v>1.6999999999999999E-3</v>
      </c>
      <c r="M29" s="66">
        <v>8.5000000000000006E-3</v>
      </c>
      <c r="N29" s="69">
        <f t="shared" si="6"/>
        <v>6.0007059654076947E-2</v>
      </c>
      <c r="O29" s="69">
        <f t="shared" si="6"/>
        <v>3.5299003322259132E-2</v>
      </c>
      <c r="P29" s="69">
        <f t="shared" si="6"/>
        <v>2.5003677011325196E-2</v>
      </c>
      <c r="Q29" s="69">
        <f t="shared" si="7"/>
        <v>3.8245000000000001E-2</v>
      </c>
      <c r="R29" s="69">
        <f t="shared" si="8"/>
        <v>4.4450254935285656E-2</v>
      </c>
      <c r="S29" s="69">
        <f t="shared" si="9"/>
        <v>3.7782716694992812E-4</v>
      </c>
    </row>
    <row r="30" spans="1:22" ht="16.5" x14ac:dyDescent="0.3">
      <c r="A30" s="88" t="s">
        <v>83</v>
      </c>
      <c r="B30" s="89">
        <v>1.9E-3</v>
      </c>
      <c r="C30" s="88">
        <v>5.7999999999999996E-3</v>
      </c>
      <c r="D30" s="92">
        <f t="shared" si="2"/>
        <v>7.397601619685408E-2</v>
      </c>
      <c r="E30" s="92">
        <f t="shared" si="2"/>
        <v>4.1695926966292138E-2</v>
      </c>
      <c r="F30" s="92">
        <f t="shared" si="2"/>
        <v>2.9028906679704213E-2</v>
      </c>
      <c r="G30" s="92">
        <f t="shared" si="3"/>
        <v>3.5625999999999998E-2</v>
      </c>
      <c r="H30" s="92">
        <f t="shared" si="4"/>
        <v>5.3331836299331949E-2</v>
      </c>
      <c r="I30" s="92">
        <f t="shared" si="5"/>
        <v>3.0932465053612528E-4</v>
      </c>
      <c r="K30" s="64" t="s">
        <v>83</v>
      </c>
      <c r="L30" s="65">
        <v>1.9E-3</v>
      </c>
      <c r="M30" s="66">
        <v>5.7999999999999996E-3</v>
      </c>
      <c r="N30" s="69">
        <f t="shared" si="6"/>
        <v>7.397601619685408E-2</v>
      </c>
      <c r="O30" s="69">
        <f t="shared" si="6"/>
        <v>4.1695926966292138E-2</v>
      </c>
      <c r="P30" s="69">
        <f t="shared" si="6"/>
        <v>2.9028906679704213E-2</v>
      </c>
      <c r="Q30" s="69">
        <f t="shared" si="7"/>
        <v>3.5625999999999998E-2</v>
      </c>
      <c r="R30" s="69">
        <f t="shared" si="8"/>
        <v>5.3331836299331949E-2</v>
      </c>
      <c r="S30" s="69">
        <f t="shared" si="9"/>
        <v>3.0932465053612528E-4</v>
      </c>
    </row>
    <row r="31" spans="1:22" ht="16.5" x14ac:dyDescent="0.3">
      <c r="A31" s="88" t="s">
        <v>126</v>
      </c>
      <c r="B31" s="89">
        <v>2.8999999999999998E-3</v>
      </c>
      <c r="C31" s="88">
        <v>1.4E-3</v>
      </c>
      <c r="D31" s="92">
        <f t="shared" si="2"/>
        <v>0.13569155904922325</v>
      </c>
      <c r="E31" s="92">
        <f t="shared" si="2"/>
        <v>7.0143188854489155E-2</v>
      </c>
      <c r="F31" s="92">
        <f t="shared" si="2"/>
        <v>4.7295974949442231E-2</v>
      </c>
      <c r="G31" s="92">
        <f t="shared" si="3"/>
        <v>3.1357999999999997E-2</v>
      </c>
      <c r="H31" s="92">
        <f t="shared" si="4"/>
        <v>9.2480387779832904E-2</v>
      </c>
      <c r="I31" s="92">
        <f t="shared" si="5"/>
        <v>1.2947254289176607E-4</v>
      </c>
      <c r="K31" s="64" t="s">
        <v>126</v>
      </c>
      <c r="L31" s="65">
        <v>2.8999999999999998E-3</v>
      </c>
      <c r="M31" s="66">
        <v>1.4E-3</v>
      </c>
      <c r="N31" s="69">
        <f t="shared" si="6"/>
        <v>0.13569155904922325</v>
      </c>
      <c r="O31" s="69">
        <f t="shared" si="6"/>
        <v>7.0143188854489155E-2</v>
      </c>
      <c r="P31" s="69">
        <f t="shared" si="6"/>
        <v>4.7295974949442231E-2</v>
      </c>
      <c r="Q31" s="69">
        <f t="shared" si="7"/>
        <v>3.1357999999999997E-2</v>
      </c>
      <c r="R31" s="69">
        <f t="shared" si="8"/>
        <v>9.2480387779832904E-2</v>
      </c>
      <c r="S31" s="69">
        <f t="shared" si="9"/>
        <v>1.2947254289176607E-4</v>
      </c>
    </row>
    <row r="32" spans="1:22" ht="16.5" x14ac:dyDescent="0.3">
      <c r="A32" s="88" t="s">
        <v>85</v>
      </c>
      <c r="B32" s="89">
        <v>2.3E-3</v>
      </c>
      <c r="C32" s="88">
        <f>+AVERAGE(C35,C34)</f>
        <v>2.7999999999999998E-4</v>
      </c>
      <c r="D32" s="92">
        <f t="shared" si="2"/>
        <v>0.1134435544331768</v>
      </c>
      <c r="E32" s="92">
        <f t="shared" si="2"/>
        <v>5.7116179275270185E-2</v>
      </c>
      <c r="F32" s="92">
        <f t="shared" si="2"/>
        <v>3.8165912198489298E-2</v>
      </c>
      <c r="G32" s="92">
        <f t="shared" si="3"/>
        <v>3.0271599999999999E-2</v>
      </c>
      <c r="H32" s="92">
        <f t="shared" si="4"/>
        <v>7.5978805216770834E-2</v>
      </c>
      <c r="I32" s="92">
        <f t="shared" si="5"/>
        <v>2.1274065460695831E-5</v>
      </c>
      <c r="K32" s="64" t="s">
        <v>85</v>
      </c>
      <c r="L32" s="65">
        <v>2.3E-3</v>
      </c>
      <c r="M32" s="66">
        <f>+AVERAGE(M35,M34)</f>
        <v>2.7999999999999998E-4</v>
      </c>
      <c r="N32" s="69">
        <f t="shared" si="6"/>
        <v>0.1134435544331768</v>
      </c>
      <c r="O32" s="69">
        <f t="shared" si="6"/>
        <v>5.7116179275270185E-2</v>
      </c>
      <c r="P32" s="69">
        <f t="shared" si="6"/>
        <v>3.8165912198489298E-2</v>
      </c>
      <c r="Q32" s="69">
        <f t="shared" si="7"/>
        <v>3.0271599999999999E-2</v>
      </c>
      <c r="R32" s="69">
        <f t="shared" si="8"/>
        <v>7.5978805216770834E-2</v>
      </c>
      <c r="S32" s="69">
        <f t="shared" si="9"/>
        <v>2.1274065460695831E-5</v>
      </c>
    </row>
    <row r="33" spans="1:19" x14ac:dyDescent="0.25">
      <c r="A33" s="93" t="s">
        <v>75</v>
      </c>
      <c r="B33" s="94">
        <f>SUM(B23:B32)</f>
        <v>1</v>
      </c>
      <c r="C33" s="93"/>
      <c r="D33" s="95">
        <f>SUM(D23:D32)</f>
        <v>1.1711970477866189</v>
      </c>
      <c r="E33" s="95">
        <f t="shared" ref="E33:F33" si="10">SUM(E23:E32)</f>
        <v>0.89832695655173334</v>
      </c>
      <c r="F33" s="95">
        <f t="shared" si="10"/>
        <v>0.77712985810046076</v>
      </c>
      <c r="G33" s="93"/>
      <c r="H33" s="95">
        <f t="shared" ref="H33" si="11">SUM(H23:H32)</f>
        <v>1.0004775990743524</v>
      </c>
      <c r="I33" s="95">
        <f t="shared" ref="I33" si="12">SUM(I23:I32)</f>
        <v>0.99998522889460773</v>
      </c>
      <c r="K33" s="70" t="s">
        <v>75</v>
      </c>
      <c r="L33" s="71">
        <f>SUM(L23:L32)</f>
        <v>1</v>
      </c>
      <c r="M33" s="70"/>
      <c r="N33" s="72">
        <f>SUM(N23:N32)</f>
        <v>1.1711970477866189</v>
      </c>
      <c r="O33" s="72">
        <f t="shared" ref="O33" si="13">SUM(O23:O32)</f>
        <v>0.89832695655173334</v>
      </c>
      <c r="P33" s="72">
        <f t="shared" ref="P33" si="14">SUM(P23:P32)</f>
        <v>0.77712985810046076</v>
      </c>
      <c r="Q33" s="70"/>
      <c r="R33" s="72">
        <f t="shared" ref="R33" si="15">SUM(R23:R32)</f>
        <v>1.0004775990743524</v>
      </c>
      <c r="S33" s="72">
        <f t="shared" ref="S33" si="16">SUM(S23:S32)</f>
        <v>0.99998522889460773</v>
      </c>
    </row>
    <row r="34" spans="1:19" ht="16.5" x14ac:dyDescent="0.3">
      <c r="A34" s="88" t="s">
        <v>84</v>
      </c>
      <c r="B34" s="88"/>
      <c r="C34" s="88">
        <v>4.2000000000000002E-4</v>
      </c>
      <c r="D34" s="88"/>
      <c r="E34" s="88"/>
      <c r="F34" s="88"/>
      <c r="G34" s="88"/>
      <c r="H34" s="88"/>
      <c r="I34" s="88"/>
      <c r="K34" s="64" t="s">
        <v>84</v>
      </c>
      <c r="L34" s="64"/>
      <c r="M34" s="66">
        <v>4.2000000000000002E-4</v>
      </c>
      <c r="N34" s="64"/>
      <c r="O34" s="64"/>
      <c r="P34" s="64"/>
      <c r="Q34" s="64"/>
      <c r="R34" s="64"/>
      <c r="S34" s="64"/>
    </row>
    <row r="35" spans="1:19" ht="16.5" x14ac:dyDescent="0.3">
      <c r="A35" s="96" t="s">
        <v>82</v>
      </c>
      <c r="B35" s="96"/>
      <c r="C35" s="96">
        <v>1.3999999999999999E-4</v>
      </c>
      <c r="D35" s="96"/>
      <c r="E35" s="96"/>
      <c r="F35" s="96"/>
      <c r="G35" s="96"/>
      <c r="H35" s="96"/>
      <c r="I35" s="96"/>
      <c r="K35" s="73" t="s">
        <v>82</v>
      </c>
      <c r="L35" s="73"/>
      <c r="M35" s="74">
        <v>1.3999999999999999E-4</v>
      </c>
      <c r="N35" s="73"/>
      <c r="O35" s="73"/>
      <c r="P35" s="73"/>
      <c r="Q35" s="73"/>
      <c r="R35" s="73"/>
      <c r="S35" s="73"/>
    </row>
    <row r="36" spans="1:19" x14ac:dyDescent="0.25">
      <c r="A36" s="155" t="s">
        <v>115</v>
      </c>
      <c r="B36" s="155"/>
      <c r="C36" s="155"/>
      <c r="D36" s="155"/>
      <c r="E36" s="155"/>
      <c r="F36" s="155"/>
      <c r="G36" s="155"/>
      <c r="H36" s="155"/>
      <c r="I36" s="155"/>
      <c r="K36" s="145" t="s">
        <v>115</v>
      </c>
      <c r="L36" s="145"/>
      <c r="M36" s="145"/>
      <c r="N36" s="145"/>
      <c r="O36" s="145"/>
      <c r="P36" s="145"/>
      <c r="Q36" s="145"/>
      <c r="R36" s="145"/>
      <c r="S36" s="145"/>
    </row>
    <row r="37" spans="1:19" ht="15.75" x14ac:dyDescent="0.3">
      <c r="A37" s="155" t="s">
        <v>95</v>
      </c>
      <c r="B37" s="155"/>
      <c r="C37" s="155"/>
      <c r="D37" s="155"/>
      <c r="E37" s="155"/>
      <c r="F37" s="155"/>
      <c r="G37" s="155"/>
      <c r="H37" s="155"/>
      <c r="I37" s="155"/>
      <c r="K37" s="145" t="s">
        <v>95</v>
      </c>
      <c r="L37" s="145"/>
      <c r="M37" s="145"/>
      <c r="N37" s="145"/>
      <c r="O37" s="145"/>
      <c r="P37" s="145"/>
      <c r="Q37" s="145"/>
      <c r="R37" s="145"/>
      <c r="S37" s="145"/>
    </row>
    <row r="38" spans="1:19" x14ac:dyDescent="0.25">
      <c r="A38" s="77"/>
      <c r="B38" s="77"/>
      <c r="C38" s="77"/>
      <c r="D38" s="77"/>
      <c r="E38" s="77"/>
      <c r="F38" s="77"/>
      <c r="G38" s="77"/>
      <c r="H38" s="77"/>
      <c r="I38" s="77"/>
      <c r="K38" s="52"/>
      <c r="L38" s="51"/>
      <c r="M38" s="51"/>
      <c r="N38" s="52"/>
      <c r="O38" s="52"/>
      <c r="P38" s="52"/>
      <c r="Q38" s="52"/>
      <c r="R38" s="52"/>
      <c r="S38" s="52"/>
    </row>
    <row r="39" spans="1:19" x14ac:dyDescent="0.25">
      <c r="A39" s="77"/>
      <c r="B39" s="77"/>
      <c r="C39" s="77"/>
      <c r="D39" s="77"/>
      <c r="E39" s="77"/>
      <c r="F39" s="77"/>
      <c r="G39" s="77"/>
      <c r="H39" s="77"/>
      <c r="I39" s="77"/>
      <c r="K39" s="52"/>
      <c r="L39" s="51"/>
      <c r="M39" s="51"/>
      <c r="N39" s="52"/>
      <c r="O39" s="52"/>
      <c r="P39" s="52"/>
      <c r="Q39" s="52"/>
      <c r="R39" s="52"/>
      <c r="S39" s="52"/>
    </row>
    <row r="40" spans="1:19" x14ac:dyDescent="0.25">
      <c r="A40" s="77"/>
      <c r="B40" s="77"/>
      <c r="C40" s="77"/>
      <c r="D40" s="77"/>
      <c r="E40" s="77"/>
      <c r="F40" s="77"/>
      <c r="G40" s="77"/>
      <c r="H40" s="77"/>
      <c r="I40" s="77"/>
      <c r="K40" s="52"/>
      <c r="L40" s="51"/>
      <c r="M40" s="51"/>
      <c r="N40" s="52"/>
      <c r="O40" s="52"/>
      <c r="P40" s="52"/>
      <c r="Q40" s="52"/>
      <c r="R40" s="52"/>
      <c r="S40" s="52"/>
    </row>
    <row r="41" spans="1:19" x14ac:dyDescent="0.25">
      <c r="A41" s="77"/>
      <c r="B41" s="77"/>
      <c r="C41" s="77"/>
      <c r="D41" s="77"/>
      <c r="E41" s="77"/>
      <c r="F41" s="77"/>
      <c r="G41" s="77"/>
      <c r="H41" s="77"/>
      <c r="I41" s="77"/>
      <c r="K41" s="52"/>
      <c r="L41" s="51"/>
      <c r="M41" s="51"/>
      <c r="N41" s="52"/>
      <c r="O41" s="52"/>
      <c r="P41" s="52"/>
      <c r="Q41" s="52"/>
      <c r="R41" s="52"/>
      <c r="S41" s="52"/>
    </row>
    <row r="42" spans="1:19" x14ac:dyDescent="0.25">
      <c r="A42" s="77"/>
      <c r="B42" s="77"/>
      <c r="C42" s="77"/>
      <c r="D42" s="77"/>
      <c r="E42" s="77"/>
      <c r="F42" s="77"/>
      <c r="G42" s="77"/>
      <c r="H42" s="77"/>
      <c r="I42" s="77"/>
      <c r="K42" s="52"/>
      <c r="L42" s="51"/>
      <c r="M42" s="51"/>
      <c r="N42" s="52"/>
      <c r="O42" s="52"/>
      <c r="P42" s="52"/>
      <c r="Q42" s="52"/>
      <c r="R42" s="52"/>
      <c r="S42" s="52"/>
    </row>
    <row r="43" spans="1:19" x14ac:dyDescent="0.25">
      <c r="A43" s="77"/>
      <c r="B43" s="77"/>
      <c r="C43" s="77"/>
      <c r="D43" s="77"/>
      <c r="E43" s="77"/>
      <c r="F43" s="77"/>
      <c r="G43" s="77"/>
      <c r="H43" s="77"/>
      <c r="I43" s="77"/>
      <c r="K43" s="52"/>
      <c r="L43" s="51"/>
      <c r="M43" s="51"/>
      <c r="N43" s="52"/>
      <c r="O43" s="52"/>
      <c r="P43" s="52"/>
      <c r="Q43" s="52"/>
      <c r="R43" s="52"/>
      <c r="S43" s="52"/>
    </row>
    <row r="44" spans="1:19" x14ac:dyDescent="0.25">
      <c r="A44" s="77"/>
      <c r="B44" s="25"/>
      <c r="C44" s="25"/>
      <c r="D44" s="25"/>
      <c r="E44" s="25"/>
      <c r="F44" s="25"/>
      <c r="G44" s="25"/>
      <c r="H44" s="25"/>
      <c r="I44" s="25"/>
      <c r="K44" s="52"/>
      <c r="L44" s="51"/>
      <c r="M44" s="51"/>
      <c r="N44" s="52"/>
      <c r="O44" s="52"/>
      <c r="P44" s="52"/>
      <c r="Q44" s="52"/>
      <c r="R44" s="52"/>
      <c r="S44" s="52"/>
    </row>
    <row r="45" spans="1:19" x14ac:dyDescent="0.25">
      <c r="A45" s="77"/>
      <c r="B45" s="25"/>
      <c r="C45" s="25"/>
      <c r="D45" s="25"/>
      <c r="E45" s="25"/>
      <c r="F45" s="25"/>
      <c r="G45" s="25"/>
      <c r="H45" s="25"/>
      <c r="I45" s="25"/>
      <c r="K45" s="52"/>
      <c r="L45" s="51"/>
      <c r="M45" s="51"/>
      <c r="N45" s="52"/>
      <c r="O45" s="52"/>
      <c r="P45" s="52"/>
      <c r="Q45" s="52"/>
      <c r="R45" s="52"/>
      <c r="S45" s="52"/>
    </row>
    <row r="46" spans="1:19" x14ac:dyDescent="0.25">
      <c r="A46" s="77"/>
      <c r="B46" s="25"/>
      <c r="C46" s="25"/>
      <c r="D46" s="25"/>
      <c r="E46" s="25"/>
      <c r="F46" s="25"/>
      <c r="G46" s="25"/>
      <c r="H46" s="25"/>
      <c r="I46" s="25"/>
      <c r="K46" s="52"/>
      <c r="L46" s="51"/>
      <c r="M46" s="51"/>
      <c r="N46" s="52"/>
      <c r="O46" s="52"/>
      <c r="P46" s="52"/>
      <c r="Q46" s="52"/>
      <c r="R46" s="52"/>
      <c r="S46" s="52"/>
    </row>
    <row r="47" spans="1:19" x14ac:dyDescent="0.25">
      <c r="A47" s="77"/>
      <c r="B47" s="25"/>
      <c r="C47" s="25"/>
      <c r="D47" s="25"/>
      <c r="E47" s="25"/>
      <c r="F47" s="25"/>
      <c r="G47" s="25"/>
      <c r="H47" s="25"/>
      <c r="I47" s="25"/>
      <c r="K47" s="52"/>
      <c r="L47" s="51"/>
      <c r="M47" s="51"/>
      <c r="N47" s="52"/>
      <c r="O47" s="52"/>
      <c r="P47" s="52"/>
      <c r="Q47" s="52"/>
      <c r="R47" s="52"/>
      <c r="S47" s="52"/>
    </row>
    <row r="48" spans="1:19" x14ac:dyDescent="0.25">
      <c r="A48" s="77"/>
      <c r="B48" s="25"/>
      <c r="C48" s="25"/>
      <c r="D48" s="25"/>
      <c r="E48" s="25"/>
      <c r="F48" s="25"/>
      <c r="G48" s="25"/>
      <c r="H48" s="25"/>
      <c r="I48" s="25"/>
      <c r="K48" s="52"/>
      <c r="L48" s="51"/>
      <c r="M48" s="51"/>
      <c r="N48" s="52"/>
      <c r="O48" s="52"/>
      <c r="P48" s="52"/>
      <c r="Q48" s="52"/>
      <c r="R48" s="52"/>
      <c r="S48" s="52"/>
    </row>
    <row r="49" spans="1:19" x14ac:dyDescent="0.25">
      <c r="A49" s="77"/>
      <c r="B49" s="25"/>
      <c r="C49" s="25"/>
      <c r="D49" s="25"/>
      <c r="E49" s="25"/>
      <c r="F49" s="25"/>
      <c r="G49" s="25"/>
      <c r="H49" s="25"/>
      <c r="I49" s="25"/>
      <c r="K49" s="52"/>
      <c r="L49" s="51"/>
      <c r="M49" s="51"/>
      <c r="N49" s="52"/>
      <c r="O49" s="52"/>
      <c r="P49" s="52"/>
      <c r="Q49" s="52"/>
      <c r="R49" s="52"/>
      <c r="S49" s="52"/>
    </row>
    <row r="50" spans="1:19" x14ac:dyDescent="0.25">
      <c r="A50" s="77"/>
      <c r="B50" s="25"/>
      <c r="C50" s="25"/>
      <c r="D50" s="25"/>
      <c r="E50" s="25"/>
      <c r="F50" s="25"/>
      <c r="G50" s="25"/>
      <c r="H50" s="25"/>
      <c r="I50" s="25"/>
      <c r="K50" s="52"/>
      <c r="L50" s="51"/>
      <c r="M50" s="51"/>
      <c r="N50" s="52"/>
      <c r="O50" s="52"/>
      <c r="P50" s="52"/>
      <c r="Q50" s="52"/>
      <c r="R50" s="52"/>
      <c r="S50" s="52"/>
    </row>
    <row r="51" spans="1:19" x14ac:dyDescent="0.25">
      <c r="A51" s="77"/>
      <c r="B51" s="25"/>
      <c r="C51" s="25"/>
      <c r="D51" s="25"/>
      <c r="E51" s="25"/>
      <c r="F51" s="25"/>
      <c r="G51" s="25"/>
      <c r="H51" s="25"/>
      <c r="I51" s="25"/>
      <c r="K51" s="52"/>
      <c r="L51" s="51"/>
      <c r="M51" s="51"/>
      <c r="N51" s="52"/>
      <c r="O51" s="52"/>
      <c r="P51" s="52"/>
      <c r="Q51" s="52"/>
      <c r="R51" s="52"/>
      <c r="S51" s="52"/>
    </row>
    <row r="52" spans="1:19" x14ac:dyDescent="0.25">
      <c r="A52" s="77"/>
      <c r="B52" s="25"/>
      <c r="C52" s="25"/>
      <c r="D52" s="25"/>
      <c r="E52" s="25"/>
      <c r="F52" s="25"/>
      <c r="G52" s="25"/>
      <c r="H52" s="25"/>
      <c r="I52" s="25"/>
      <c r="K52" s="52"/>
      <c r="L52" s="51"/>
      <c r="M52" s="51"/>
      <c r="N52" s="52"/>
      <c r="O52" s="52"/>
      <c r="P52" s="52"/>
      <c r="Q52" s="52"/>
      <c r="R52" s="52"/>
      <c r="S52" s="52"/>
    </row>
    <row r="53" spans="1:19" x14ac:dyDescent="0.25">
      <c r="A53" s="77"/>
      <c r="B53" s="25"/>
      <c r="C53" s="25"/>
      <c r="D53" s="25"/>
      <c r="E53" s="25"/>
      <c r="F53" s="25"/>
      <c r="G53" s="25"/>
      <c r="H53" s="25"/>
      <c r="I53" s="25"/>
      <c r="K53" s="52"/>
      <c r="L53" s="51"/>
      <c r="M53" s="51"/>
      <c r="N53" s="52"/>
      <c r="O53" s="52"/>
      <c r="P53" s="52"/>
      <c r="Q53" s="52"/>
      <c r="R53" s="52"/>
      <c r="S53" s="52"/>
    </row>
    <row r="54" spans="1:19" x14ac:dyDescent="0.25">
      <c r="A54" s="77"/>
      <c r="B54" s="25"/>
      <c r="C54" s="25"/>
      <c r="D54" s="25"/>
      <c r="E54" s="25"/>
      <c r="F54" s="25"/>
      <c r="G54" s="25"/>
      <c r="H54" s="25"/>
      <c r="I54" s="25"/>
      <c r="K54" s="52"/>
      <c r="L54" s="51"/>
      <c r="M54" s="51"/>
      <c r="N54" s="52"/>
      <c r="O54" s="52"/>
      <c r="P54" s="52"/>
      <c r="Q54" s="52"/>
      <c r="R54" s="52"/>
      <c r="S54" s="52"/>
    </row>
    <row r="55" spans="1:19" x14ac:dyDescent="0.25">
      <c r="A55" s="77"/>
      <c r="B55" s="25"/>
      <c r="C55" s="25"/>
      <c r="D55" s="25"/>
      <c r="E55" s="25"/>
      <c r="F55" s="25"/>
      <c r="G55" s="25"/>
      <c r="H55" s="25"/>
      <c r="I55" s="25"/>
      <c r="K55" s="52"/>
      <c r="L55" s="51"/>
      <c r="M55" s="51"/>
      <c r="N55" s="52"/>
      <c r="O55" s="52"/>
      <c r="P55" s="52"/>
      <c r="Q55" s="52"/>
      <c r="R55" s="52"/>
      <c r="S55" s="52"/>
    </row>
    <row r="57" spans="1:19" x14ac:dyDescent="0.25">
      <c r="A57" s="75" t="s">
        <v>133</v>
      </c>
    </row>
    <row r="58" spans="1:19" x14ac:dyDescent="0.25">
      <c r="A58" s="75" t="s">
        <v>134</v>
      </c>
    </row>
    <row r="59" spans="1:19" x14ac:dyDescent="0.25">
      <c r="A59" s="75" t="s">
        <v>135</v>
      </c>
    </row>
    <row r="60" spans="1:19" x14ac:dyDescent="0.25">
      <c r="A60" s="75" t="s">
        <v>136</v>
      </c>
    </row>
    <row r="61" spans="1:19" x14ac:dyDescent="0.25">
      <c r="A61" s="76" t="s">
        <v>137</v>
      </c>
    </row>
  </sheetData>
  <sheetProtection password="E156" sheet="1" objects="1" scenarios="1"/>
  <mergeCells count="26">
    <mergeCell ref="A4:I4"/>
    <mergeCell ref="D20:F20"/>
    <mergeCell ref="G20:H20"/>
    <mergeCell ref="B20:B21"/>
    <mergeCell ref="A18:A21"/>
    <mergeCell ref="B18:I18"/>
    <mergeCell ref="A36:I36"/>
    <mergeCell ref="A37:I37"/>
    <mergeCell ref="G21:G22"/>
    <mergeCell ref="A13:I13"/>
    <mergeCell ref="A14:I14"/>
    <mergeCell ref="A15:I15"/>
    <mergeCell ref="A16:I16"/>
    <mergeCell ref="K4:S4"/>
    <mergeCell ref="K36:S36"/>
    <mergeCell ref="K37:S37"/>
    <mergeCell ref="K13:S13"/>
    <mergeCell ref="K14:S14"/>
    <mergeCell ref="K15:S15"/>
    <mergeCell ref="K16:S16"/>
    <mergeCell ref="K18:K21"/>
    <mergeCell ref="L18:S18"/>
    <mergeCell ref="L20:L21"/>
    <mergeCell ref="N20:P20"/>
    <mergeCell ref="Q20:R20"/>
    <mergeCell ref="Q21:Q22"/>
  </mergeCells>
  <phoneticPr fontId="4"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zoomScale="85" zoomScaleNormal="85" workbookViewId="0">
      <selection activeCell="S17" sqref="S17"/>
    </sheetView>
  </sheetViews>
  <sheetFormatPr defaultRowHeight="15" x14ac:dyDescent="0.25"/>
  <cols>
    <col min="1" max="1" width="9.140625" style="48" customWidth="1"/>
    <col min="2" max="3" width="9.140625" style="49" customWidth="1"/>
    <col min="4" max="6" width="9.140625" style="48" customWidth="1"/>
    <col min="7" max="7" width="9.140625" style="48"/>
    <col min="8" max="12" width="9.140625" style="48" customWidth="1"/>
    <col min="13" max="14" width="9.140625" style="49"/>
    <col min="15" max="15" width="9.140625" style="48" customWidth="1"/>
    <col min="16" max="18" width="11.7109375" style="48" bestFit="1" customWidth="1"/>
    <col min="19" max="16384" width="9.140625" style="48"/>
  </cols>
  <sheetData>
    <row r="1" spans="1:15" x14ac:dyDescent="0.25">
      <c r="A1" s="48" t="s">
        <v>128</v>
      </c>
    </row>
    <row r="3" spans="1:15" x14ac:dyDescent="0.25">
      <c r="A3" s="23" t="s">
        <v>139</v>
      </c>
      <c r="B3" s="24"/>
      <c r="C3" s="24"/>
      <c r="D3" s="25"/>
      <c r="E3" s="25"/>
      <c r="F3" s="25"/>
      <c r="G3" s="25"/>
      <c r="I3" s="50" t="s">
        <v>140</v>
      </c>
      <c r="J3" s="51"/>
      <c r="K3" s="51"/>
      <c r="L3" s="52"/>
      <c r="M3" s="52"/>
      <c r="N3" s="52"/>
      <c r="O3" s="52"/>
    </row>
    <row r="4" spans="1:15" ht="34.5" customHeight="1" x14ac:dyDescent="0.25">
      <c r="A4" s="155" t="s">
        <v>110</v>
      </c>
      <c r="B4" s="155"/>
      <c r="C4" s="155"/>
      <c r="D4" s="155"/>
      <c r="E4" s="155"/>
      <c r="F4" s="155"/>
      <c r="G4" s="155"/>
      <c r="H4" s="97"/>
      <c r="I4" s="145" t="s">
        <v>110</v>
      </c>
      <c r="J4" s="145"/>
      <c r="K4" s="145"/>
      <c r="L4" s="145"/>
      <c r="M4" s="145"/>
      <c r="N4" s="145"/>
      <c r="O4" s="145"/>
    </row>
    <row r="5" spans="1:15" x14ac:dyDescent="0.25">
      <c r="A5" s="77"/>
      <c r="B5" s="77"/>
      <c r="C5" s="77"/>
      <c r="D5" s="77"/>
      <c r="E5" s="77"/>
      <c r="F5" s="77"/>
      <c r="G5" s="77"/>
      <c r="H5" s="97"/>
      <c r="I5" s="98"/>
      <c r="J5" s="98"/>
      <c r="K5" s="98"/>
      <c r="L5" s="98"/>
      <c r="M5" s="98"/>
      <c r="N5" s="98"/>
      <c r="O5" s="98"/>
    </row>
    <row r="6" spans="1:15" x14ac:dyDescent="0.25">
      <c r="A6" s="25" t="s">
        <v>37</v>
      </c>
      <c r="B6" s="24"/>
      <c r="C6" s="24" t="s">
        <v>0</v>
      </c>
      <c r="D6" s="27">
        <v>100</v>
      </c>
      <c r="E6" s="25" t="s">
        <v>4</v>
      </c>
      <c r="F6" s="25"/>
      <c r="G6" s="25"/>
      <c r="H6" s="97"/>
      <c r="I6" s="52" t="s">
        <v>37</v>
      </c>
      <c r="J6" s="51"/>
      <c r="K6" s="51" t="s">
        <v>0</v>
      </c>
      <c r="L6" s="99">
        <v>100</v>
      </c>
      <c r="M6" s="52" t="s">
        <v>4</v>
      </c>
      <c r="N6" s="52"/>
      <c r="O6" s="52"/>
    </row>
    <row r="7" spans="1:15" x14ac:dyDescent="0.25">
      <c r="A7" s="25" t="s">
        <v>38</v>
      </c>
      <c r="B7" s="24"/>
      <c r="C7" s="24" t="s">
        <v>0</v>
      </c>
      <c r="D7" s="27">
        <v>800</v>
      </c>
      <c r="E7" s="25" t="s">
        <v>39</v>
      </c>
      <c r="F7" s="25"/>
      <c r="G7" s="25"/>
      <c r="H7" s="97"/>
      <c r="I7" s="52" t="s">
        <v>38</v>
      </c>
      <c r="J7" s="51"/>
      <c r="K7" s="51" t="s">
        <v>0</v>
      </c>
      <c r="L7" s="99">
        <v>800</v>
      </c>
      <c r="M7" s="52" t="s">
        <v>39</v>
      </c>
      <c r="N7" s="52"/>
      <c r="O7" s="52"/>
    </row>
    <row r="8" spans="1:15" x14ac:dyDescent="0.25">
      <c r="A8" s="25"/>
      <c r="B8" s="24"/>
      <c r="C8" s="24"/>
      <c r="D8" s="24"/>
      <c r="E8" s="25"/>
      <c r="F8" s="25"/>
      <c r="G8" s="25"/>
      <c r="H8" s="97"/>
      <c r="I8" s="52"/>
      <c r="J8" s="51"/>
      <c r="K8" s="51"/>
      <c r="L8" s="51"/>
      <c r="M8" s="52"/>
      <c r="N8" s="52"/>
      <c r="O8" s="52"/>
    </row>
    <row r="9" spans="1:15" x14ac:dyDescent="0.25">
      <c r="A9" s="25" t="s">
        <v>101</v>
      </c>
      <c r="B9" s="24"/>
      <c r="C9" s="24"/>
      <c r="D9" s="24"/>
      <c r="E9" s="25"/>
      <c r="F9" s="25"/>
      <c r="G9" s="25"/>
      <c r="H9" s="97"/>
      <c r="I9" s="52" t="s">
        <v>101</v>
      </c>
      <c r="J9" s="51"/>
      <c r="K9" s="51"/>
      <c r="L9" s="51"/>
      <c r="M9" s="52"/>
      <c r="N9" s="52"/>
      <c r="O9" s="52"/>
    </row>
    <row r="10" spans="1:15" x14ac:dyDescent="0.25">
      <c r="A10" s="25"/>
      <c r="B10" s="24"/>
      <c r="C10" s="24"/>
      <c r="D10" s="24"/>
      <c r="E10" s="25"/>
      <c r="F10" s="25"/>
      <c r="G10" s="25"/>
      <c r="H10" s="97"/>
      <c r="I10" s="52"/>
      <c r="J10" s="51"/>
      <c r="K10" s="51"/>
      <c r="L10" s="51"/>
      <c r="M10" s="52"/>
      <c r="N10" s="52"/>
      <c r="O10" s="52"/>
    </row>
    <row r="11" spans="1:15" x14ac:dyDescent="0.25">
      <c r="A11" s="23" t="s">
        <v>97</v>
      </c>
      <c r="B11" s="24"/>
      <c r="C11" s="24"/>
      <c r="D11" s="24"/>
      <c r="E11" s="25"/>
      <c r="F11" s="25"/>
      <c r="G11" s="78"/>
      <c r="H11" s="97"/>
      <c r="I11" s="50" t="s">
        <v>97</v>
      </c>
      <c r="J11" s="51"/>
      <c r="K11" s="51"/>
      <c r="L11" s="51"/>
      <c r="M11" s="52"/>
      <c r="N11" s="52"/>
      <c r="O11" s="53"/>
    </row>
    <row r="12" spans="1:15" x14ac:dyDescent="0.25">
      <c r="A12" s="23"/>
      <c r="B12" s="24"/>
      <c r="C12" s="24"/>
      <c r="D12" s="24"/>
      <c r="E12" s="25"/>
      <c r="F12" s="25"/>
      <c r="G12" s="78"/>
      <c r="H12" s="97"/>
      <c r="I12" s="50"/>
      <c r="J12" s="51"/>
      <c r="K12" s="51"/>
      <c r="L12" s="51"/>
      <c r="M12" s="52"/>
      <c r="N12" s="52"/>
      <c r="O12" s="53"/>
    </row>
    <row r="13" spans="1:15" ht="48" customHeight="1" x14ac:dyDescent="0.25">
      <c r="A13" s="155" t="s">
        <v>111</v>
      </c>
      <c r="B13" s="155"/>
      <c r="C13" s="155"/>
      <c r="D13" s="155"/>
      <c r="E13" s="155"/>
      <c r="F13" s="155"/>
      <c r="G13" s="155"/>
      <c r="H13" s="97"/>
      <c r="I13" s="145" t="s">
        <v>111</v>
      </c>
      <c r="J13" s="145"/>
      <c r="K13" s="145"/>
      <c r="L13" s="145"/>
      <c r="M13" s="145"/>
      <c r="N13" s="145"/>
      <c r="O13" s="145"/>
    </row>
    <row r="14" spans="1:15" ht="34.5" customHeight="1" x14ac:dyDescent="0.25">
      <c r="A14" s="155" t="s">
        <v>112</v>
      </c>
      <c r="B14" s="155"/>
      <c r="C14" s="155"/>
      <c r="D14" s="155"/>
      <c r="E14" s="155"/>
      <c r="F14" s="155"/>
      <c r="G14" s="155"/>
      <c r="H14" s="97"/>
      <c r="I14" s="145" t="s">
        <v>112</v>
      </c>
      <c r="J14" s="145"/>
      <c r="K14" s="145"/>
      <c r="L14" s="145"/>
      <c r="M14" s="145"/>
      <c r="N14" s="145"/>
      <c r="O14" s="145"/>
    </row>
    <row r="15" spans="1:15" x14ac:dyDescent="0.25">
      <c r="A15" s="25"/>
      <c r="B15" s="24"/>
      <c r="C15" s="168" t="s">
        <v>94</v>
      </c>
      <c r="D15" s="169"/>
      <c r="E15" s="169"/>
      <c r="F15" s="169"/>
      <c r="G15" s="170"/>
      <c r="I15" s="52"/>
      <c r="J15" s="51"/>
      <c r="K15" s="171" t="s">
        <v>94</v>
      </c>
      <c r="L15" s="172"/>
      <c r="M15" s="172"/>
      <c r="N15" s="172"/>
      <c r="O15" s="173"/>
    </row>
    <row r="16" spans="1:15" x14ac:dyDescent="0.25">
      <c r="A16" s="25"/>
      <c r="B16" s="25"/>
      <c r="C16" s="121">
        <v>1</v>
      </c>
      <c r="D16" s="121">
        <v>2</v>
      </c>
      <c r="E16" s="121">
        <v>3</v>
      </c>
      <c r="F16" s="121">
        <v>4</v>
      </c>
      <c r="G16" s="121">
        <v>5</v>
      </c>
      <c r="I16" s="52"/>
      <c r="J16" s="52"/>
      <c r="K16" s="100">
        <v>1</v>
      </c>
      <c r="L16" s="100">
        <v>2</v>
      </c>
      <c r="M16" s="100">
        <v>3</v>
      </c>
      <c r="N16" s="100">
        <v>4</v>
      </c>
      <c r="O16" s="100">
        <v>5</v>
      </c>
    </row>
    <row r="17" spans="1:15" ht="16.5" x14ac:dyDescent="0.3">
      <c r="A17" s="25"/>
      <c r="B17" s="25"/>
      <c r="C17" s="122" t="s">
        <v>102</v>
      </c>
      <c r="D17" s="123" t="s">
        <v>116</v>
      </c>
      <c r="E17" s="124">
        <v>1000</v>
      </c>
      <c r="F17" s="123" t="s">
        <v>116</v>
      </c>
      <c r="G17" s="124">
        <v>1000</v>
      </c>
      <c r="I17" s="52"/>
      <c r="J17" s="52"/>
      <c r="K17" s="101" t="s">
        <v>102</v>
      </c>
      <c r="L17" s="102" t="s">
        <v>116</v>
      </c>
      <c r="M17" s="103">
        <v>1000</v>
      </c>
      <c r="N17" s="102" t="s">
        <v>116</v>
      </c>
      <c r="O17" s="103">
        <v>1000</v>
      </c>
    </row>
    <row r="18" spans="1:15" x14ac:dyDescent="0.25">
      <c r="A18" s="25"/>
      <c r="B18" s="25"/>
      <c r="C18" s="125"/>
      <c r="D18" s="123">
        <v>-50</v>
      </c>
      <c r="E18" s="126" t="s">
        <v>4</v>
      </c>
      <c r="F18" s="123">
        <v>-40</v>
      </c>
      <c r="G18" s="126" t="s">
        <v>4</v>
      </c>
      <c r="I18" s="52"/>
      <c r="J18" s="52"/>
      <c r="K18" s="104"/>
      <c r="L18" s="105">
        <v>-50</v>
      </c>
      <c r="M18" s="106" t="s">
        <v>4</v>
      </c>
      <c r="N18" s="105">
        <v>-40</v>
      </c>
      <c r="O18" s="106" t="s">
        <v>4</v>
      </c>
    </row>
    <row r="19" spans="1:15" ht="16.5" x14ac:dyDescent="0.3">
      <c r="A19" s="25"/>
      <c r="B19" s="25"/>
      <c r="C19" s="127" t="s">
        <v>89</v>
      </c>
      <c r="D19" s="127" t="s">
        <v>117</v>
      </c>
      <c r="E19" s="127" t="s">
        <v>118</v>
      </c>
      <c r="F19" s="127" t="s">
        <v>117</v>
      </c>
      <c r="G19" s="127" t="s">
        <v>118</v>
      </c>
      <c r="I19" s="52"/>
      <c r="J19" s="52"/>
      <c r="K19" s="107" t="s">
        <v>89</v>
      </c>
      <c r="L19" s="107" t="s">
        <v>117</v>
      </c>
      <c r="M19" s="107" t="s">
        <v>118</v>
      </c>
      <c r="N19" s="107" t="s">
        <v>117</v>
      </c>
      <c r="O19" s="107" t="s">
        <v>118</v>
      </c>
    </row>
    <row r="20" spans="1:15" ht="16.5" x14ac:dyDescent="0.3">
      <c r="A20" s="25"/>
      <c r="B20" s="128" t="s">
        <v>119</v>
      </c>
      <c r="C20" s="129">
        <v>0.85399999999999998</v>
      </c>
      <c r="D20" s="128">
        <v>2.25</v>
      </c>
      <c r="E20" s="130">
        <f>+$C20/D20</f>
        <v>0.37955555555555553</v>
      </c>
      <c r="F20" s="128">
        <v>2.2999999999999998</v>
      </c>
      <c r="G20" s="130">
        <f>+$C20/F20</f>
        <v>0.37130434782608696</v>
      </c>
      <c r="I20" s="52"/>
      <c r="J20" s="108" t="s">
        <v>119</v>
      </c>
      <c r="K20" s="109">
        <v>0.85399999999999998</v>
      </c>
      <c r="L20" s="110">
        <v>2.25</v>
      </c>
      <c r="M20" s="111">
        <f>+$C20/L20</f>
        <v>0.37955555555555553</v>
      </c>
      <c r="N20" s="110">
        <v>2.2999999999999998</v>
      </c>
      <c r="O20" s="111">
        <f>+$C20/N20</f>
        <v>0.37130434782608696</v>
      </c>
    </row>
    <row r="21" spans="1:15" ht="15" customHeight="1" x14ac:dyDescent="0.3">
      <c r="A21" s="25"/>
      <c r="B21" s="129" t="s">
        <v>120</v>
      </c>
      <c r="C21" s="129">
        <v>5.0999999999999997E-2</v>
      </c>
      <c r="D21" s="131">
        <f>SQRT(D20*D22)</f>
        <v>0.78660663612761372</v>
      </c>
      <c r="E21" s="131">
        <f t="shared" ref="E21:G21" si="0">+$C21/D21</f>
        <v>6.4835456068700267E-2</v>
      </c>
      <c r="F21" s="131">
        <f>SQRT(F20*F22)</f>
        <v>0.84439327330338199</v>
      </c>
      <c r="G21" s="131">
        <f t="shared" si="0"/>
        <v>6.0398396828152151E-2</v>
      </c>
      <c r="I21" s="52"/>
      <c r="J21" s="112" t="s">
        <v>120</v>
      </c>
      <c r="K21" s="113">
        <v>5.0999999999999997E-2</v>
      </c>
      <c r="L21" s="114">
        <f>SQRT(L20*L22)</f>
        <v>0.78660663612761372</v>
      </c>
      <c r="M21" s="114">
        <f t="shared" ref="M21" si="1">+$C21/L21</f>
        <v>6.4835456068700267E-2</v>
      </c>
      <c r="N21" s="114">
        <f>SQRT(N20*N22)</f>
        <v>0.84439327330338199</v>
      </c>
      <c r="O21" s="114">
        <f t="shared" ref="O21" si="2">+$C21/N21</f>
        <v>6.0398396828152151E-2</v>
      </c>
    </row>
    <row r="22" spans="1:15" ht="15" customHeight="1" x14ac:dyDescent="0.3">
      <c r="A22" s="25"/>
      <c r="B22" s="129" t="s">
        <v>121</v>
      </c>
      <c r="C22" s="129">
        <v>6.3E-2</v>
      </c>
      <c r="D22" s="129">
        <v>0.27500000000000002</v>
      </c>
      <c r="E22" s="131">
        <f>+$C22/D22</f>
        <v>0.22909090909090907</v>
      </c>
      <c r="F22" s="129">
        <v>0.31</v>
      </c>
      <c r="G22" s="131">
        <f>+$C22/F22</f>
        <v>0.20322580645161289</v>
      </c>
      <c r="I22" s="52"/>
      <c r="J22" s="112" t="s">
        <v>121</v>
      </c>
      <c r="K22" s="109">
        <v>6.3E-2</v>
      </c>
      <c r="L22" s="109">
        <v>0.27500000000000002</v>
      </c>
      <c r="M22" s="114">
        <f>+$C22/L22</f>
        <v>0.22909090909090907</v>
      </c>
      <c r="N22" s="109">
        <v>0.31</v>
      </c>
      <c r="O22" s="114">
        <f>+$C22/N22</f>
        <v>0.20322580645161289</v>
      </c>
    </row>
    <row r="23" spans="1:15" ht="15" customHeight="1" x14ac:dyDescent="0.3">
      <c r="A23" s="25"/>
      <c r="B23" s="129" t="s">
        <v>122</v>
      </c>
      <c r="C23" s="129">
        <v>3.2000000000000001E-2</v>
      </c>
      <c r="D23" s="129">
        <v>9.1999999999999998E-2</v>
      </c>
      <c r="E23" s="131">
        <f>+$C23/D23</f>
        <v>0.34782608695652173</v>
      </c>
      <c r="F23" s="129">
        <v>0.105</v>
      </c>
      <c r="G23" s="131">
        <f>+$C23/F23</f>
        <v>0.30476190476190479</v>
      </c>
      <c r="I23" s="52"/>
      <c r="J23" s="112" t="s">
        <v>122</v>
      </c>
      <c r="K23" s="115">
        <v>3.2000000000000001E-2</v>
      </c>
      <c r="L23" s="115">
        <v>9.1999999999999998E-2</v>
      </c>
      <c r="M23" s="116">
        <f>+$C23/L23</f>
        <v>0.34782608695652173</v>
      </c>
      <c r="N23" s="115">
        <v>0.105</v>
      </c>
      <c r="O23" s="116">
        <f>+$C23/N23</f>
        <v>0.30476190476190479</v>
      </c>
    </row>
    <row r="24" spans="1:15" ht="15" customHeight="1" x14ac:dyDescent="0.3">
      <c r="A24" s="25"/>
      <c r="B24" s="129" t="s">
        <v>81</v>
      </c>
      <c r="C24" s="129"/>
      <c r="D24" s="129"/>
      <c r="E24" s="129"/>
      <c r="F24" s="129"/>
      <c r="G24" s="131"/>
      <c r="I24" s="52"/>
      <c r="J24" s="112"/>
      <c r="K24" s="113"/>
      <c r="L24" s="114"/>
      <c r="M24" s="114"/>
      <c r="N24" s="114"/>
      <c r="O24" s="114"/>
    </row>
    <row r="25" spans="1:15" ht="15" customHeight="1" x14ac:dyDescent="0.3">
      <c r="A25" s="25"/>
      <c r="B25" s="129" t="s">
        <v>80</v>
      </c>
      <c r="C25" s="129"/>
      <c r="D25" s="129"/>
      <c r="E25" s="129"/>
      <c r="F25" s="129"/>
      <c r="G25" s="131"/>
      <c r="I25" s="52"/>
      <c r="J25" s="112"/>
      <c r="K25" s="113"/>
      <c r="L25" s="114"/>
      <c r="M25" s="114"/>
      <c r="N25" s="114"/>
      <c r="O25" s="114"/>
    </row>
    <row r="26" spans="1:15" ht="15" customHeight="1" x14ac:dyDescent="0.3">
      <c r="A26" s="25"/>
      <c r="B26" s="129" t="s">
        <v>79</v>
      </c>
      <c r="C26" s="129"/>
      <c r="D26" s="129"/>
      <c r="E26" s="129"/>
      <c r="F26" s="129"/>
      <c r="G26" s="131"/>
      <c r="I26" s="52"/>
      <c r="J26" s="112"/>
      <c r="K26" s="113"/>
      <c r="L26" s="114"/>
      <c r="M26" s="114"/>
      <c r="N26" s="114"/>
      <c r="O26" s="114"/>
    </row>
    <row r="27" spans="1:15" ht="15" customHeight="1" x14ac:dyDescent="0.3">
      <c r="A27" s="25"/>
      <c r="B27" s="129" t="s">
        <v>83</v>
      </c>
      <c r="C27" s="129"/>
      <c r="D27" s="129"/>
      <c r="E27" s="129"/>
      <c r="F27" s="129"/>
      <c r="G27" s="131"/>
      <c r="I27" s="52"/>
      <c r="J27" s="112"/>
      <c r="K27" s="113"/>
      <c r="L27" s="114"/>
      <c r="M27" s="114"/>
      <c r="N27" s="114"/>
      <c r="O27" s="114"/>
    </row>
    <row r="28" spans="1:15" ht="15" customHeight="1" x14ac:dyDescent="0.3">
      <c r="A28" s="25"/>
      <c r="B28" s="129" t="s">
        <v>126</v>
      </c>
      <c r="C28" s="129"/>
      <c r="D28" s="129"/>
      <c r="E28" s="129"/>
      <c r="F28" s="129"/>
      <c r="G28" s="131"/>
      <c r="I28" s="52"/>
      <c r="J28" s="112"/>
      <c r="K28" s="113"/>
      <c r="L28" s="114"/>
      <c r="M28" s="114"/>
      <c r="N28" s="114"/>
      <c r="O28" s="114"/>
    </row>
    <row r="29" spans="1:15" ht="15" customHeight="1" x14ac:dyDescent="0.3">
      <c r="A29" s="25"/>
      <c r="B29" s="129" t="s">
        <v>127</v>
      </c>
      <c r="C29" s="129"/>
      <c r="D29" s="129"/>
      <c r="E29" s="129"/>
      <c r="F29" s="129"/>
      <c r="G29" s="131"/>
      <c r="M29" s="48"/>
      <c r="N29" s="48"/>
    </row>
    <row r="30" spans="1:15" x14ac:dyDescent="0.25">
      <c r="A30" s="25"/>
      <c r="B30" s="132" t="s">
        <v>103</v>
      </c>
      <c r="C30" s="133">
        <f>SUM(C20:C29)</f>
        <v>1</v>
      </c>
      <c r="D30" s="121"/>
      <c r="E30" s="133">
        <f>SUM(E20:E28)</f>
        <v>1.0213080076716867</v>
      </c>
      <c r="F30" s="121"/>
      <c r="G30" s="133">
        <f>SUM(G20:G28)</f>
        <v>0.93969045586775679</v>
      </c>
      <c r="I30" s="52"/>
      <c r="J30" s="117" t="s">
        <v>103</v>
      </c>
      <c r="K30" s="118">
        <f>SUM(K20:K28)</f>
        <v>1</v>
      </c>
      <c r="L30" s="100"/>
      <c r="M30" s="118">
        <f>SUM(M20:M28)</f>
        <v>1.0213080076716867</v>
      </c>
      <c r="N30" s="100"/>
      <c r="O30" s="118">
        <f>SUM(O20:O28)</f>
        <v>0.93969045586775679</v>
      </c>
    </row>
    <row r="31" spans="1:15" x14ac:dyDescent="0.25">
      <c r="A31" s="25"/>
      <c r="B31" s="25"/>
      <c r="C31" s="25"/>
      <c r="D31" s="25"/>
      <c r="E31" s="25"/>
      <c r="F31" s="25"/>
      <c r="G31" s="25"/>
      <c r="I31" s="52"/>
      <c r="J31" s="52"/>
      <c r="K31" s="52"/>
      <c r="L31" s="52"/>
      <c r="M31" s="52"/>
      <c r="N31" s="52"/>
      <c r="O31" s="52"/>
    </row>
    <row r="32" spans="1:15" ht="16.5" x14ac:dyDescent="0.3">
      <c r="A32" s="25"/>
      <c r="B32" s="25" t="s">
        <v>123</v>
      </c>
      <c r="C32" s="25"/>
      <c r="D32" s="25"/>
      <c r="E32" s="25"/>
      <c r="F32" s="25"/>
      <c r="G32" s="25"/>
      <c r="I32" s="52"/>
      <c r="J32" s="52" t="s">
        <v>123</v>
      </c>
      <c r="K32" s="52"/>
      <c r="L32" s="52"/>
      <c r="M32" s="52"/>
      <c r="N32" s="52"/>
      <c r="O32" s="52"/>
    </row>
    <row r="33" spans="1:15" ht="15.75" thickBot="1" x14ac:dyDescent="0.3">
      <c r="A33" s="25"/>
      <c r="B33" s="25"/>
      <c r="C33" s="25"/>
      <c r="D33" s="25"/>
      <c r="E33" s="25"/>
      <c r="F33" s="25"/>
      <c r="G33" s="25"/>
      <c r="I33" s="52"/>
      <c r="J33" s="52"/>
      <c r="K33" s="52"/>
      <c r="L33" s="52"/>
      <c r="M33" s="52"/>
      <c r="N33" s="52"/>
      <c r="O33" s="52"/>
    </row>
    <row r="34" spans="1:15" ht="17.25" thickBot="1" x14ac:dyDescent="0.35">
      <c r="A34" s="25"/>
      <c r="B34" s="25" t="s">
        <v>124</v>
      </c>
      <c r="C34" s="25"/>
      <c r="D34" s="25"/>
      <c r="E34" s="134">
        <f>+F18-(F18-D18)*(1-G30)/(E30-G30)</f>
        <v>-47.389286103205471</v>
      </c>
      <c r="F34" s="135" t="s">
        <v>4</v>
      </c>
      <c r="G34" s="25"/>
      <c r="I34" s="52"/>
      <c r="J34" s="52" t="s">
        <v>124</v>
      </c>
      <c r="K34" s="52"/>
      <c r="L34" s="52"/>
      <c r="M34" s="119">
        <f>+N18-(N18-L18)*(1-O30)/(M30-O30)</f>
        <v>-47.389286103205471</v>
      </c>
      <c r="N34" s="120" t="s">
        <v>4</v>
      </c>
      <c r="O34" s="52"/>
    </row>
    <row r="35" spans="1:15" x14ac:dyDescent="0.25">
      <c r="A35" s="25"/>
      <c r="B35" s="25"/>
      <c r="C35" s="25"/>
      <c r="D35" s="25"/>
      <c r="E35" s="25"/>
      <c r="F35" s="25"/>
      <c r="G35" s="25"/>
      <c r="I35" s="52"/>
      <c r="J35" s="52"/>
      <c r="K35" s="52"/>
      <c r="L35" s="52"/>
      <c r="M35" s="52"/>
      <c r="N35" s="52"/>
      <c r="O35" s="52"/>
    </row>
    <row r="36" spans="1:15" ht="60" customHeight="1" x14ac:dyDescent="0.25">
      <c r="A36" s="155" t="s">
        <v>113</v>
      </c>
      <c r="B36" s="155"/>
      <c r="C36" s="155"/>
      <c r="D36" s="155"/>
      <c r="E36" s="155"/>
      <c r="F36" s="155"/>
      <c r="G36" s="155"/>
      <c r="I36" s="167" t="s">
        <v>114</v>
      </c>
      <c r="J36" s="145"/>
      <c r="K36" s="145"/>
      <c r="L36" s="145"/>
      <c r="M36" s="145"/>
      <c r="N36" s="145"/>
      <c r="O36" s="145"/>
    </row>
    <row r="38" spans="1:15" x14ac:dyDescent="0.25">
      <c r="A38" s="75" t="s">
        <v>133</v>
      </c>
    </row>
    <row r="39" spans="1:15" x14ac:dyDescent="0.25">
      <c r="A39" s="75" t="s">
        <v>134</v>
      </c>
    </row>
    <row r="40" spans="1:15" x14ac:dyDescent="0.25">
      <c r="A40" s="75" t="s">
        <v>135</v>
      </c>
    </row>
    <row r="41" spans="1:15" x14ac:dyDescent="0.25">
      <c r="A41" s="75" t="s">
        <v>136</v>
      </c>
    </row>
    <row r="42" spans="1:15" x14ac:dyDescent="0.25">
      <c r="A42" s="76" t="s">
        <v>137</v>
      </c>
    </row>
  </sheetData>
  <sheetProtection password="E156" sheet="1" objects="1" scenarios="1"/>
  <mergeCells count="10">
    <mergeCell ref="A4:G4"/>
    <mergeCell ref="I4:O4"/>
    <mergeCell ref="A14:G14"/>
    <mergeCell ref="I14:O14"/>
    <mergeCell ref="A36:G36"/>
    <mergeCell ref="I36:O36"/>
    <mergeCell ref="C15:G15"/>
    <mergeCell ref="K15:O15"/>
    <mergeCell ref="A13:G13"/>
    <mergeCell ref="I13:O13"/>
  </mergeCells>
  <phoneticPr fontId="4" type="noConversion"/>
  <pageMargins left="0.75" right="0.75" top="1" bottom="1" header="0.5" footer="0.5"/>
  <pageSetup orientation="portrait" r:id="rId1"/>
  <headerFooter alignWithMargins="0"/>
  <ignoredErrors>
    <ignoredError sqref="M21:N21 E21:F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Revisions</vt:lpstr>
      <vt:lpstr>Nomenclature</vt:lpstr>
      <vt:lpstr>Example 25-1</vt:lpstr>
      <vt:lpstr>Example 25-2</vt:lpstr>
      <vt:lpstr>Example 25-3</vt:lpstr>
    </vt:vector>
  </TitlesOfParts>
  <Company>Devon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andraa</dc:creator>
  <cp:lastModifiedBy>Hamilton, Stuart</cp:lastModifiedBy>
  <dcterms:created xsi:type="dcterms:W3CDTF">2008-08-21T19:06:00Z</dcterms:created>
  <dcterms:modified xsi:type="dcterms:W3CDTF">2017-04-09T00:14:37Z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